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iowf1-my.sharepoint.com/personal/ivor_balke_sed-wf_nl/Documents/Downloads/"/>
    </mc:Choice>
  </mc:AlternateContent>
  <xr:revisionPtr revIDLastSave="0" documentId="8_{9E998114-E3B1-4379-9720-E3698A7472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aven" sheetId="6" r:id="rId1"/>
  </sheets>
  <definedNames>
    <definedName name="_xlnm.Print_Area" localSheetId="0">haven!$A$1:$H$85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22" i="6" l="1"/>
  <c r="AN23" i="6"/>
  <c r="AN21" i="6"/>
  <c r="AN6" i="6"/>
  <c r="AO47" i="6"/>
  <c r="AO58" i="6"/>
  <c r="K7" i="6" l="1"/>
  <c r="AL7" i="6" s="1"/>
  <c r="AN7" i="6" s="1"/>
  <c r="K6" i="6"/>
  <c r="AL6" i="6" s="1"/>
  <c r="K78" i="6" l="1"/>
  <c r="AL78" i="6" s="1"/>
  <c r="K77" i="6"/>
  <c r="AL77" i="6" s="1"/>
  <c r="K76" i="6"/>
  <c r="AL76" i="6" s="1"/>
  <c r="K75" i="6"/>
  <c r="AL75" i="6" s="1"/>
  <c r="K73" i="6"/>
  <c r="AL73" i="6" s="1"/>
  <c r="K68" i="6"/>
  <c r="AL68" i="6" s="1"/>
  <c r="K67" i="6"/>
  <c r="AL67" i="6" s="1"/>
  <c r="K66" i="6"/>
  <c r="AL66" i="6" s="1"/>
  <c r="K65" i="6"/>
  <c r="AL65" i="6" s="1"/>
  <c r="K64" i="6"/>
  <c r="AL64" i="6" s="1"/>
  <c r="K63" i="6"/>
  <c r="AL63" i="6" s="1"/>
  <c r="K62" i="6"/>
  <c r="AL62" i="6" s="1"/>
  <c r="K61" i="6"/>
  <c r="AL61" i="6" s="1"/>
  <c r="K60" i="6"/>
  <c r="AL60" i="6" s="1"/>
  <c r="K57" i="6"/>
  <c r="AL57" i="6" s="1"/>
  <c r="K56" i="6"/>
  <c r="AL56" i="6" s="1"/>
  <c r="K55" i="6"/>
  <c r="AL55" i="6" s="1"/>
  <c r="K54" i="6"/>
  <c r="AL54" i="6" s="1"/>
  <c r="K53" i="6"/>
  <c r="AL53" i="6" s="1"/>
  <c r="K52" i="6"/>
  <c r="AL52" i="6" s="1"/>
  <c r="K51" i="6"/>
  <c r="AL51" i="6" s="1"/>
  <c r="K50" i="6"/>
  <c r="AL50" i="6" s="1"/>
  <c r="K49" i="6"/>
  <c r="AL49" i="6" s="1"/>
  <c r="K46" i="6"/>
  <c r="AL46" i="6" s="1"/>
  <c r="K45" i="6"/>
  <c r="AL45" i="6" s="1"/>
  <c r="K44" i="6"/>
  <c r="AL44" i="6" s="1"/>
  <c r="K42" i="6"/>
  <c r="AL42" i="6" s="1"/>
  <c r="K37" i="6"/>
  <c r="AL37" i="6" s="1"/>
  <c r="K36" i="6"/>
  <c r="AL36" i="6" s="1"/>
  <c r="K35" i="6"/>
  <c r="AL35" i="6" s="1"/>
  <c r="K34" i="6"/>
  <c r="AL34" i="6" s="1"/>
  <c r="K33" i="6"/>
  <c r="AL33" i="6" s="1"/>
  <c r="K32" i="6"/>
  <c r="AL32" i="6" s="1"/>
  <c r="K29" i="6"/>
  <c r="AL29" i="6" s="1"/>
  <c r="K28" i="6"/>
  <c r="AL28" i="6" s="1"/>
  <c r="K27" i="6"/>
  <c r="AL27" i="6" s="1"/>
  <c r="K26" i="6"/>
  <c r="AL26" i="6" s="1"/>
  <c r="K25" i="6"/>
  <c r="AL25" i="6" s="1"/>
  <c r="K24" i="6"/>
  <c r="AL24" i="6" s="1"/>
  <c r="K23" i="6"/>
  <c r="AL23" i="6" s="1"/>
  <c r="K22" i="6"/>
  <c r="AL22" i="6" s="1"/>
  <c r="K21" i="6"/>
  <c r="AL21" i="6" s="1"/>
  <c r="K20" i="6"/>
  <c r="AL20" i="6" s="1"/>
  <c r="K19" i="6"/>
  <c r="AL19" i="6" s="1"/>
  <c r="K18" i="6"/>
  <c r="AL18" i="6" s="1"/>
  <c r="K14" i="6"/>
  <c r="AL14" i="6" s="1"/>
  <c r="K13" i="6"/>
  <c r="AL13" i="6" s="1"/>
  <c r="K12" i="6"/>
  <c r="K10" i="6"/>
  <c r="AL10" i="6" s="1"/>
  <c r="AM10" i="6" l="1"/>
  <c r="AN10" i="6"/>
  <c r="AO10" i="6" s="1"/>
  <c r="AL12" i="6"/>
  <c r="AM13" i="6"/>
  <c r="AN13" i="6"/>
  <c r="AO13" i="6" s="1"/>
  <c r="AM14" i="6"/>
  <c r="AN14" i="6"/>
  <c r="AO14" i="6" s="1"/>
  <c r="AM18" i="6"/>
  <c r="AN18" i="6"/>
  <c r="AO18" i="6" s="1"/>
  <c r="AM19" i="6"/>
  <c r="AN19" i="6"/>
  <c r="AO19" i="6" s="1"/>
  <c r="AM20" i="6"/>
  <c r="AN20" i="6"/>
  <c r="AO20" i="6" s="1"/>
  <c r="AM21" i="6"/>
  <c r="AO21" i="6"/>
  <c r="AM22" i="6"/>
  <c r="AO22" i="6"/>
  <c r="AM23" i="6"/>
  <c r="AO23" i="6"/>
  <c r="AM24" i="6"/>
  <c r="AN24" i="6"/>
  <c r="AO24" i="6" s="1"/>
  <c r="AM25" i="6"/>
  <c r="AN25" i="6"/>
  <c r="AO25" i="6" s="1"/>
  <c r="AM26" i="6"/>
  <c r="AN26" i="6"/>
  <c r="AO26" i="6" s="1"/>
  <c r="AM27" i="6"/>
  <c r="AN27" i="6"/>
  <c r="AO27" i="6" s="1"/>
  <c r="AM28" i="6"/>
  <c r="AN28" i="6"/>
  <c r="AO28" i="6" s="1"/>
  <c r="AM29" i="6"/>
  <c r="AN29" i="6"/>
  <c r="AO29" i="6" s="1"/>
  <c r="AM32" i="6"/>
  <c r="AN32" i="6"/>
  <c r="AO32" i="6" s="1"/>
  <c r="AM33" i="6"/>
  <c r="AN33" i="6"/>
  <c r="AO33" i="6" s="1"/>
  <c r="AM34" i="6"/>
  <c r="AN34" i="6"/>
  <c r="AO34" i="6" s="1"/>
  <c r="AM35" i="6"/>
  <c r="AN35" i="6"/>
  <c r="AO35" i="6" s="1"/>
  <c r="AM36" i="6"/>
  <c r="AN36" i="6"/>
  <c r="AO36" i="6" s="1"/>
  <c r="AM37" i="6"/>
  <c r="AN37" i="6"/>
  <c r="AO37" i="6" s="1"/>
  <c r="AM42" i="6"/>
  <c r="AN42" i="6"/>
  <c r="AO42" i="6" s="1"/>
  <c r="AM44" i="6"/>
  <c r="AN44" i="6"/>
  <c r="AO44" i="6" s="1"/>
  <c r="AM45" i="6"/>
  <c r="AN45" i="6"/>
  <c r="AO45" i="6" s="1"/>
  <c r="AM46" i="6"/>
  <c r="AN46" i="6"/>
  <c r="AO46" i="6" s="1"/>
  <c r="AM49" i="6"/>
  <c r="AN49" i="6"/>
  <c r="AO49" i="6" s="1"/>
  <c r="AM50" i="6"/>
  <c r="AN50" i="6"/>
  <c r="AO50" i="6" s="1"/>
  <c r="AM51" i="6"/>
  <c r="AN51" i="6"/>
  <c r="AO51" i="6" s="1"/>
  <c r="AM52" i="6"/>
  <c r="AN52" i="6"/>
  <c r="AO52" i="6" s="1"/>
  <c r="AM53" i="6"/>
  <c r="AN53" i="6"/>
  <c r="AO53" i="6" s="1"/>
  <c r="AM54" i="6"/>
  <c r="AN54" i="6"/>
  <c r="AO54" i="6" s="1"/>
  <c r="AM55" i="6"/>
  <c r="AN55" i="6"/>
  <c r="AO55" i="6" s="1"/>
  <c r="AM56" i="6"/>
  <c r="AN56" i="6"/>
  <c r="AO56" i="6" s="1"/>
  <c r="AM57" i="6"/>
  <c r="AN57" i="6"/>
  <c r="AO57" i="6" s="1"/>
  <c r="AM60" i="6"/>
  <c r="AN60" i="6"/>
  <c r="AO60" i="6" s="1"/>
  <c r="AM61" i="6"/>
  <c r="AN61" i="6"/>
  <c r="AO61" i="6" s="1"/>
  <c r="AM62" i="6"/>
  <c r="AN62" i="6"/>
  <c r="AO62" i="6" s="1"/>
  <c r="AM63" i="6"/>
  <c r="AN63" i="6"/>
  <c r="AO63" i="6" s="1"/>
  <c r="AM64" i="6"/>
  <c r="AN64" i="6"/>
  <c r="AO64" i="6" s="1"/>
  <c r="AM65" i="6"/>
  <c r="AN65" i="6"/>
  <c r="AO65" i="6" s="1"/>
  <c r="AM66" i="6"/>
  <c r="AN66" i="6"/>
  <c r="AO66" i="6" s="1"/>
  <c r="AM67" i="6"/>
  <c r="AN67" i="6"/>
  <c r="AO67" i="6" s="1"/>
  <c r="AM68" i="6"/>
  <c r="AN68" i="6"/>
  <c r="AO68" i="6" s="1"/>
  <c r="AM73" i="6"/>
  <c r="AN73" i="6"/>
  <c r="AO73" i="6" s="1"/>
  <c r="AM75" i="6"/>
  <c r="AN75" i="6"/>
  <c r="AO75" i="6" s="1"/>
  <c r="AM76" i="6"/>
  <c r="AN76" i="6"/>
  <c r="AO76" i="6" s="1"/>
  <c r="AM77" i="6"/>
  <c r="AN77" i="6"/>
  <c r="AO77" i="6" s="1"/>
  <c r="AM78" i="6"/>
  <c r="AN78" i="6"/>
  <c r="AO78" i="6" s="1"/>
  <c r="L44" i="6"/>
  <c r="L46" i="6"/>
  <c r="L45" i="6"/>
  <c r="L10" i="6"/>
  <c r="L42" i="6"/>
  <c r="AN12" i="6" l="1"/>
  <c r="AO12" i="6" s="1"/>
  <c r="AM12" i="6"/>
  <c r="AG74" i="6"/>
  <c r="AG46" i="6"/>
  <c r="AG45" i="6"/>
  <c r="AG44" i="6"/>
  <c r="AG43" i="6"/>
  <c r="AG42" i="6"/>
  <c r="AG10" i="6"/>
  <c r="AD74" i="6" l="1"/>
  <c r="AD43" i="6"/>
  <c r="AA43" i="6" l="1"/>
  <c r="AA74" i="6"/>
  <c r="S78" i="6" l="1"/>
  <c r="V78" i="6" s="1"/>
  <c r="Y78" i="6" s="1"/>
  <c r="AB78" i="6" s="1"/>
  <c r="AE78" i="6" s="1"/>
  <c r="S77" i="6"/>
  <c r="V77" i="6" s="1"/>
  <c r="Y77" i="6" s="1"/>
  <c r="AB77" i="6" s="1"/>
  <c r="AE77" i="6" s="1"/>
  <c r="S76" i="6"/>
  <c r="V76" i="6" s="1"/>
  <c r="Y76" i="6" s="1"/>
  <c r="AB76" i="6" s="1"/>
  <c r="AE76" i="6" s="1"/>
  <c r="S75" i="6"/>
  <c r="V75" i="6" s="1"/>
  <c r="Y75" i="6" s="1"/>
  <c r="AB75" i="6" s="1"/>
  <c r="AE75" i="6" s="1"/>
  <c r="S73" i="6"/>
  <c r="V73" i="6" s="1"/>
  <c r="Y73" i="6" s="1"/>
  <c r="AB73" i="6" s="1"/>
  <c r="S68" i="6"/>
  <c r="V68" i="6" s="1"/>
  <c r="Y68" i="6" s="1"/>
  <c r="AB68" i="6" s="1"/>
  <c r="AE68" i="6" s="1"/>
  <c r="S67" i="6"/>
  <c r="V67" i="6" s="1"/>
  <c r="Y67" i="6" s="1"/>
  <c r="AB67" i="6" s="1"/>
  <c r="S66" i="6"/>
  <c r="V66" i="6" s="1"/>
  <c r="Y66" i="6" s="1"/>
  <c r="AB66" i="6" s="1"/>
  <c r="S65" i="6"/>
  <c r="V65" i="6" s="1"/>
  <c r="Y65" i="6" s="1"/>
  <c r="AB65" i="6" s="1"/>
  <c r="AE65" i="6" s="1"/>
  <c r="S64" i="6"/>
  <c r="V64" i="6" s="1"/>
  <c r="Y64" i="6" s="1"/>
  <c r="AB64" i="6" s="1"/>
  <c r="S63" i="6"/>
  <c r="V63" i="6" s="1"/>
  <c r="Y63" i="6" s="1"/>
  <c r="AB63" i="6" s="1"/>
  <c r="S62" i="6"/>
  <c r="V62" i="6" s="1"/>
  <c r="Y62" i="6" s="1"/>
  <c r="AB62" i="6" s="1"/>
  <c r="AE62" i="6" s="1"/>
  <c r="S61" i="6"/>
  <c r="V61" i="6" s="1"/>
  <c r="Y61" i="6" s="1"/>
  <c r="AB61" i="6" s="1"/>
  <c r="S60" i="6"/>
  <c r="V60" i="6" s="1"/>
  <c r="Y60" i="6" s="1"/>
  <c r="AB60" i="6" s="1"/>
  <c r="S57" i="6"/>
  <c r="V57" i="6" s="1"/>
  <c r="Y57" i="6" s="1"/>
  <c r="AB57" i="6" s="1"/>
  <c r="AE57" i="6" s="1"/>
  <c r="S56" i="6"/>
  <c r="V56" i="6" s="1"/>
  <c r="Y56" i="6" s="1"/>
  <c r="AB56" i="6" s="1"/>
  <c r="AE56" i="6" s="1"/>
  <c r="S55" i="6"/>
  <c r="V55" i="6" s="1"/>
  <c r="Y55" i="6" s="1"/>
  <c r="AB55" i="6" s="1"/>
  <c r="AE55" i="6" s="1"/>
  <c r="S54" i="6"/>
  <c r="V54" i="6" s="1"/>
  <c r="Y54" i="6" s="1"/>
  <c r="AB54" i="6" s="1"/>
  <c r="AE54" i="6" s="1"/>
  <c r="S53" i="6"/>
  <c r="V53" i="6" s="1"/>
  <c r="Y53" i="6" s="1"/>
  <c r="AB53" i="6" s="1"/>
  <c r="AE53" i="6" s="1"/>
  <c r="S52" i="6"/>
  <c r="V52" i="6" s="1"/>
  <c r="Y52" i="6" s="1"/>
  <c r="AB52" i="6" s="1"/>
  <c r="AE52" i="6" s="1"/>
  <c r="S51" i="6"/>
  <c r="V51" i="6" s="1"/>
  <c r="Y51" i="6" s="1"/>
  <c r="AB51" i="6" s="1"/>
  <c r="AE51" i="6" s="1"/>
  <c r="S50" i="6"/>
  <c r="V50" i="6" s="1"/>
  <c r="Y50" i="6" s="1"/>
  <c r="AB50" i="6" s="1"/>
  <c r="AE50" i="6" s="1"/>
  <c r="S49" i="6"/>
  <c r="V49" i="6" s="1"/>
  <c r="Y49" i="6" s="1"/>
  <c r="AB49" i="6" s="1"/>
  <c r="AE49" i="6" s="1"/>
  <c r="S46" i="6"/>
  <c r="V46" i="6" s="1"/>
  <c r="Y46" i="6" s="1"/>
  <c r="AB46" i="6" s="1"/>
  <c r="S45" i="6"/>
  <c r="V45" i="6" s="1"/>
  <c r="Y45" i="6" s="1"/>
  <c r="AB45" i="6" s="1"/>
  <c r="S44" i="6"/>
  <c r="V44" i="6" s="1"/>
  <c r="Y44" i="6" s="1"/>
  <c r="AB44" i="6" s="1"/>
  <c r="S42" i="6"/>
  <c r="V42" i="6" s="1"/>
  <c r="Y42" i="6" s="1"/>
  <c r="AB42" i="6" s="1"/>
  <c r="S37" i="6"/>
  <c r="V37" i="6" s="1"/>
  <c r="Y37" i="6" s="1"/>
  <c r="AB37" i="6" s="1"/>
  <c r="AE37" i="6" s="1"/>
  <c r="S36" i="6"/>
  <c r="V36" i="6" s="1"/>
  <c r="Y36" i="6" s="1"/>
  <c r="AB36" i="6" s="1"/>
  <c r="AE36" i="6" s="1"/>
  <c r="S35" i="6"/>
  <c r="V35" i="6" s="1"/>
  <c r="Y35" i="6" s="1"/>
  <c r="AB35" i="6" s="1"/>
  <c r="AE35" i="6" s="1"/>
  <c r="S34" i="6"/>
  <c r="V34" i="6" s="1"/>
  <c r="Y34" i="6" s="1"/>
  <c r="AB34" i="6" s="1"/>
  <c r="AE34" i="6" s="1"/>
  <c r="S33" i="6"/>
  <c r="V33" i="6" s="1"/>
  <c r="Y33" i="6" s="1"/>
  <c r="AB33" i="6" s="1"/>
  <c r="AE33" i="6" s="1"/>
  <c r="S32" i="6"/>
  <c r="V32" i="6" s="1"/>
  <c r="Y32" i="6" s="1"/>
  <c r="AB32" i="6" s="1"/>
  <c r="AE32" i="6" s="1"/>
  <c r="S29" i="6"/>
  <c r="V29" i="6" s="1"/>
  <c r="Y29" i="6" s="1"/>
  <c r="AB29" i="6" s="1"/>
  <c r="AE29" i="6" s="1"/>
  <c r="S28" i="6"/>
  <c r="V28" i="6" s="1"/>
  <c r="Y28" i="6" s="1"/>
  <c r="AB28" i="6" s="1"/>
  <c r="AE28" i="6" s="1"/>
  <c r="S27" i="6"/>
  <c r="V27" i="6" s="1"/>
  <c r="Y27" i="6" s="1"/>
  <c r="AB27" i="6" s="1"/>
  <c r="AE27" i="6" s="1"/>
  <c r="S26" i="6"/>
  <c r="V26" i="6" s="1"/>
  <c r="Y26" i="6" s="1"/>
  <c r="AB26" i="6" s="1"/>
  <c r="AE26" i="6" s="1"/>
  <c r="S25" i="6"/>
  <c r="V25" i="6" s="1"/>
  <c r="Y25" i="6" s="1"/>
  <c r="AB25" i="6" s="1"/>
  <c r="AE25" i="6" s="1"/>
  <c r="S24" i="6"/>
  <c r="V24" i="6" s="1"/>
  <c r="Y24" i="6" s="1"/>
  <c r="AB24" i="6" s="1"/>
  <c r="AE24" i="6" s="1"/>
  <c r="S23" i="6"/>
  <c r="V23" i="6" s="1"/>
  <c r="Y23" i="6" s="1"/>
  <c r="AB23" i="6" s="1"/>
  <c r="AE23" i="6" s="1"/>
  <c r="S22" i="6"/>
  <c r="V22" i="6" s="1"/>
  <c r="Y22" i="6" s="1"/>
  <c r="AB22" i="6" s="1"/>
  <c r="AE22" i="6" s="1"/>
  <c r="S21" i="6"/>
  <c r="V21" i="6" s="1"/>
  <c r="Y21" i="6" s="1"/>
  <c r="AB21" i="6" s="1"/>
  <c r="AE21" i="6" s="1"/>
  <c r="S20" i="6"/>
  <c r="V20" i="6" s="1"/>
  <c r="Y20" i="6" s="1"/>
  <c r="AB20" i="6" s="1"/>
  <c r="AE20" i="6" s="1"/>
  <c r="S19" i="6"/>
  <c r="V19" i="6" s="1"/>
  <c r="Y19" i="6" s="1"/>
  <c r="AB19" i="6" s="1"/>
  <c r="AE19" i="6" s="1"/>
  <c r="S18" i="6"/>
  <c r="V18" i="6" s="1"/>
  <c r="Y18" i="6" s="1"/>
  <c r="AB18" i="6" s="1"/>
  <c r="AE18" i="6" s="1"/>
  <c r="S14" i="6"/>
  <c r="V14" i="6" s="1"/>
  <c r="Y14" i="6" s="1"/>
  <c r="AB14" i="6" s="1"/>
  <c r="AE14" i="6" s="1"/>
  <c r="S13" i="6"/>
  <c r="V13" i="6" s="1"/>
  <c r="Y13" i="6" s="1"/>
  <c r="AB13" i="6" s="1"/>
  <c r="AE13" i="6" s="1"/>
  <c r="S12" i="6"/>
  <c r="V12" i="6" s="1"/>
  <c r="Y12" i="6" s="1"/>
  <c r="AB12" i="6" s="1"/>
  <c r="AE12" i="6" s="1"/>
  <c r="S10" i="6"/>
  <c r="V10" i="6" s="1"/>
  <c r="Y10" i="6" s="1"/>
  <c r="AB10" i="6" s="1"/>
  <c r="AE63" i="6" l="1"/>
  <c r="L63" i="6" s="1"/>
  <c r="AE64" i="6"/>
  <c r="L64" i="6" s="1"/>
  <c r="L12" i="6"/>
  <c r="AE66" i="6"/>
  <c r="AG66" i="6" s="1"/>
  <c r="L13" i="6"/>
  <c r="AE67" i="6"/>
  <c r="AG67" i="6" s="1"/>
  <c r="L14" i="6"/>
  <c r="AE60" i="6"/>
  <c r="L60" i="6" s="1"/>
  <c r="AE61" i="6"/>
  <c r="L61" i="6" s="1"/>
  <c r="AE73" i="6"/>
  <c r="L73" i="6" s="1"/>
  <c r="AG24" i="6"/>
  <c r="L24" i="6"/>
  <c r="AG34" i="6"/>
  <c r="L34" i="6"/>
  <c r="AG49" i="6"/>
  <c r="L49" i="6"/>
  <c r="AG57" i="6"/>
  <c r="L57" i="6"/>
  <c r="AG33" i="6"/>
  <c r="L33" i="6"/>
  <c r="AG25" i="6"/>
  <c r="L25" i="6"/>
  <c r="AG35" i="6"/>
  <c r="L35" i="6"/>
  <c r="AG50" i="6"/>
  <c r="L50" i="6"/>
  <c r="AG68" i="6"/>
  <c r="L68" i="6"/>
  <c r="AG23" i="6"/>
  <c r="L23" i="6"/>
  <c r="AG56" i="6"/>
  <c r="L56" i="6"/>
  <c r="AG18" i="6"/>
  <c r="L18" i="6"/>
  <c r="AG26" i="6"/>
  <c r="L26" i="6"/>
  <c r="AG36" i="6"/>
  <c r="L36" i="6"/>
  <c r="AG51" i="6"/>
  <c r="L51" i="6"/>
  <c r="AG27" i="6"/>
  <c r="L27" i="6"/>
  <c r="AG37" i="6"/>
  <c r="L37" i="6"/>
  <c r="AG52" i="6"/>
  <c r="L52" i="6"/>
  <c r="AG62" i="6"/>
  <c r="L62" i="6"/>
  <c r="AG75" i="6"/>
  <c r="L75" i="6"/>
  <c r="AG19" i="6"/>
  <c r="L19" i="6"/>
  <c r="AG20" i="6"/>
  <c r="L20" i="6"/>
  <c r="AG28" i="6"/>
  <c r="L28" i="6"/>
  <c r="AG53" i="6"/>
  <c r="L53" i="6"/>
  <c r="AG63" i="6"/>
  <c r="AG76" i="6"/>
  <c r="L76" i="6"/>
  <c r="AG21" i="6"/>
  <c r="L21" i="6"/>
  <c r="AG29" i="6"/>
  <c r="L29" i="6"/>
  <c r="AG54" i="6"/>
  <c r="L54" i="6"/>
  <c r="AG77" i="6"/>
  <c r="L77" i="6"/>
  <c r="AG22" i="6"/>
  <c r="L22" i="6"/>
  <c r="AG32" i="6"/>
  <c r="L32" i="6"/>
  <c r="AG55" i="6"/>
  <c r="L55" i="6"/>
  <c r="AG65" i="6"/>
  <c r="L65" i="6"/>
  <c r="AG78" i="6"/>
  <c r="L78" i="6"/>
  <c r="AG12" i="6"/>
  <c r="AG13" i="6"/>
  <c r="AG14" i="6"/>
  <c r="AD46" i="6"/>
  <c r="AD49" i="6"/>
  <c r="AD61" i="6"/>
  <c r="AD66" i="6"/>
  <c r="AD62" i="6"/>
  <c r="AD23" i="6"/>
  <c r="AD57" i="6"/>
  <c r="AD25" i="6"/>
  <c r="AD18" i="6"/>
  <c r="AD53" i="6"/>
  <c r="AD33" i="6"/>
  <c r="AD13" i="6"/>
  <c r="AD24" i="6"/>
  <c r="AD67" i="6"/>
  <c r="AD35" i="6"/>
  <c r="AD60" i="6"/>
  <c r="AD26" i="6"/>
  <c r="AD51" i="6"/>
  <c r="AD19" i="6"/>
  <c r="AD37" i="6"/>
  <c r="AD75" i="6"/>
  <c r="AD42" i="6"/>
  <c r="AD63" i="6"/>
  <c r="AD29" i="6"/>
  <c r="AD44" i="6"/>
  <c r="AD54" i="6"/>
  <c r="AD64" i="6"/>
  <c r="AD77" i="6"/>
  <c r="AD12" i="6"/>
  <c r="AD56" i="6"/>
  <c r="AD34" i="6"/>
  <c r="AD14" i="6"/>
  <c r="AD50" i="6"/>
  <c r="AD68" i="6"/>
  <c r="AD36" i="6"/>
  <c r="AD73" i="6"/>
  <c r="AD27" i="6"/>
  <c r="AD52" i="6"/>
  <c r="AD20" i="6"/>
  <c r="AD28" i="6"/>
  <c r="AD76" i="6"/>
  <c r="AD21" i="6"/>
  <c r="AD10" i="6"/>
  <c r="AD22" i="6"/>
  <c r="AD32" i="6"/>
  <c r="AD45" i="6"/>
  <c r="AD55" i="6"/>
  <c r="AD65" i="6"/>
  <c r="AD78" i="6"/>
  <c r="AA28" i="6"/>
  <c r="AA53" i="6"/>
  <c r="AA76" i="6"/>
  <c r="AA44" i="6"/>
  <c r="AA77" i="6"/>
  <c r="AA22" i="6"/>
  <c r="AA32" i="6"/>
  <c r="AA55" i="6"/>
  <c r="AA78" i="6"/>
  <c r="AA12" i="6"/>
  <c r="AA23" i="6"/>
  <c r="AA33" i="6"/>
  <c r="AA46" i="6"/>
  <c r="AA56" i="6"/>
  <c r="AA66" i="6"/>
  <c r="AA13" i="6"/>
  <c r="AA24" i="6"/>
  <c r="AA34" i="6"/>
  <c r="AA49" i="6"/>
  <c r="AA57" i="6"/>
  <c r="AA67" i="6"/>
  <c r="AA20" i="6"/>
  <c r="AA42" i="6"/>
  <c r="AA63" i="6"/>
  <c r="AA21" i="6"/>
  <c r="AA29" i="6"/>
  <c r="AA54" i="6"/>
  <c r="AA64" i="6"/>
  <c r="AA10" i="6"/>
  <c r="AA45" i="6"/>
  <c r="AA65" i="6"/>
  <c r="AA14" i="6"/>
  <c r="AA25" i="6"/>
  <c r="AA35" i="6"/>
  <c r="AA50" i="6"/>
  <c r="AA60" i="6"/>
  <c r="AA68" i="6"/>
  <c r="AA18" i="6"/>
  <c r="AA26" i="6"/>
  <c r="AA36" i="6"/>
  <c r="AA51" i="6"/>
  <c r="AA61" i="6"/>
  <c r="AA73" i="6"/>
  <c r="AA19" i="6"/>
  <c r="AA27" i="6"/>
  <c r="AA37" i="6"/>
  <c r="AA52" i="6"/>
  <c r="AA62" i="6"/>
  <c r="AA75" i="6"/>
  <c r="W67" i="6"/>
  <c r="W12" i="6"/>
  <c r="W56" i="6"/>
  <c r="W34" i="6"/>
  <c r="W25" i="6"/>
  <c r="W68" i="6"/>
  <c r="W19" i="6"/>
  <c r="W62" i="6"/>
  <c r="W75" i="6"/>
  <c r="W33" i="6"/>
  <c r="W13" i="6"/>
  <c r="W57" i="6"/>
  <c r="W50" i="6"/>
  <c r="W26" i="6"/>
  <c r="W73" i="6"/>
  <c r="W37" i="6"/>
  <c r="W28" i="6"/>
  <c r="W29" i="6"/>
  <c r="W77" i="6"/>
  <c r="W23" i="6"/>
  <c r="W46" i="6"/>
  <c r="W66" i="6"/>
  <c r="W24" i="6"/>
  <c r="W49" i="6"/>
  <c r="W14" i="6"/>
  <c r="W35" i="6"/>
  <c r="W60" i="6"/>
  <c r="W18" i="6"/>
  <c r="W36" i="6"/>
  <c r="W51" i="6"/>
  <c r="W61" i="6"/>
  <c r="W27" i="6"/>
  <c r="W52" i="6"/>
  <c r="W20" i="6"/>
  <c r="W42" i="6"/>
  <c r="W53" i="6"/>
  <c r="W63" i="6"/>
  <c r="W76" i="6"/>
  <c r="W21" i="6"/>
  <c r="W44" i="6"/>
  <c r="W54" i="6"/>
  <c r="W64" i="6"/>
  <c r="W10" i="6"/>
  <c r="W22" i="6"/>
  <c r="W32" i="6"/>
  <c r="W45" i="6"/>
  <c r="W55" i="6"/>
  <c r="W65" i="6"/>
  <c r="W78" i="6"/>
  <c r="S7" i="6"/>
  <c r="V7" i="6" s="1"/>
  <c r="Y7" i="6" s="1"/>
  <c r="AB7" i="6" s="1"/>
  <c r="AE7" i="6" s="1"/>
  <c r="S6" i="6"/>
  <c r="V6" i="6" s="1"/>
  <c r="Y6" i="6" s="1"/>
  <c r="AB6" i="6" s="1"/>
  <c r="AE6" i="6" s="1"/>
  <c r="AG61" i="6" l="1"/>
  <c r="AG60" i="6"/>
  <c r="AG64" i="6"/>
  <c r="AG73" i="6"/>
  <c r="L66" i="6"/>
  <c r="L67" i="6"/>
  <c r="T23" i="6"/>
  <c r="T14" i="6"/>
  <c r="T68" i="6"/>
  <c r="T13" i="6"/>
  <c r="T12" i="6"/>
  <c r="T56" i="6"/>
  <c r="T45" i="6"/>
  <c r="T78" i="6"/>
  <c r="T76" i="6"/>
  <c r="T25" i="6"/>
  <c r="T50" i="6"/>
  <c r="T24" i="6"/>
  <c r="T49" i="6"/>
  <c r="T67" i="6"/>
  <c r="T33" i="6"/>
  <c r="T66" i="6"/>
  <c r="T10" i="6"/>
  <c r="T32" i="6"/>
  <c r="T65" i="6"/>
  <c r="T29" i="6"/>
  <c r="T64" i="6"/>
  <c r="T20" i="6"/>
  <c r="T27" i="6"/>
  <c r="T62" i="6"/>
  <c r="T75" i="6"/>
  <c r="T35" i="6"/>
  <c r="T60" i="6"/>
  <c r="T34" i="6"/>
  <c r="T57" i="6"/>
  <c r="T46" i="6"/>
  <c r="T22" i="6"/>
  <c r="T55" i="6"/>
  <c r="T21" i="6"/>
  <c r="T44" i="6"/>
  <c r="T54" i="6"/>
  <c r="T77" i="6"/>
  <c r="T28" i="6"/>
  <c r="T42" i="6"/>
  <c r="T53" i="6"/>
  <c r="T63" i="6"/>
  <c r="T19" i="6"/>
  <c r="T37" i="6"/>
  <c r="T52" i="6"/>
  <c r="T18" i="6"/>
  <c r="T26" i="6"/>
  <c r="T36" i="6"/>
  <c r="T51" i="6"/>
  <c r="T61" i="6"/>
  <c r="T73" i="6"/>
</calcChain>
</file>

<file path=xl/sharedStrings.xml><?xml version="1.0" encoding="utf-8"?>
<sst xmlns="http://schemas.openxmlformats.org/spreadsheetml/2006/main" count="291" uniqueCount="84">
  <si>
    <t>verhoging 2017 (0,6%)</t>
  </si>
  <si>
    <t>verhoging 2018 (0,3%)</t>
  </si>
  <si>
    <t>verhoging 2019 (1,7%)</t>
  </si>
  <si>
    <t>verhoging 2020 (1,5%)</t>
  </si>
  <si>
    <t>verhoging 2021 (1,7%)</t>
  </si>
  <si>
    <t>+ € 0,04</t>
  </si>
  <si>
    <t>Kadernota 2018-2022</t>
  </si>
  <si>
    <t>Categorie</t>
  </si>
  <si>
    <t>Code</t>
  </si>
  <si>
    <t>Begripsomschr. Havenverord.</t>
  </si>
  <si>
    <t>Periode</t>
  </si>
  <si>
    <t>Grondslag</t>
  </si>
  <si>
    <t>Eenheid</t>
  </si>
  <si>
    <t xml:space="preserve"> Incl.btw </t>
  </si>
  <si>
    <t xml:space="preserve"> Excl. BTW </t>
  </si>
  <si>
    <t>ex btw</t>
  </si>
  <si>
    <t>incl btw</t>
  </si>
  <si>
    <t>Jaartarief 1 januari tot 31 december</t>
  </si>
  <si>
    <t>Woonschip</t>
  </si>
  <si>
    <t>K</t>
  </si>
  <si>
    <t>Woonark</t>
  </si>
  <si>
    <t>Jaar</t>
  </si>
  <si>
    <t>Oppervlakte</t>
  </si>
  <si>
    <t>M2</t>
  </si>
  <si>
    <t>nvt</t>
  </si>
  <si>
    <t>Zomertarieven van 1 april tot 1 november</t>
  </si>
  <si>
    <t>Pleziervaart</t>
  </si>
  <si>
    <t>H</t>
  </si>
  <si>
    <t>Pleziervaartuig</t>
  </si>
  <si>
    <t>Dag</t>
  </si>
  <si>
    <t>Lengte</t>
  </si>
  <si>
    <t>Meter</t>
  </si>
  <si>
    <t>Incl. overige vaartuigen</t>
  </si>
  <si>
    <t>Abonnement</t>
  </si>
  <si>
    <t>I</t>
  </si>
  <si>
    <t>Kleine bootjes ZHD</t>
  </si>
  <si>
    <t>Bijbootjes</t>
  </si>
  <si>
    <t>Beroepsvaart</t>
  </si>
  <si>
    <t>Bedrijfsvaartuig</t>
  </si>
  <si>
    <t>Dagdeel</t>
  </si>
  <si>
    <t>N</t>
  </si>
  <si>
    <t>O</t>
  </si>
  <si>
    <t>Charterschip</t>
  </si>
  <si>
    <t>P</t>
  </si>
  <si>
    <t>Veerboot</t>
  </si>
  <si>
    <t>Q</t>
  </si>
  <si>
    <t>Visserschip</t>
  </si>
  <si>
    <t>R</t>
  </si>
  <si>
    <t>Zeeschip</t>
  </si>
  <si>
    <t>Binnenvaarschip</t>
  </si>
  <si>
    <t>Weektarief geldend dagtarief van de categorie x 6</t>
  </si>
  <si>
    <t>Maandtarief geldend dagtarief van de categorie x 25</t>
  </si>
  <si>
    <t>Wintertarieven van 1 november tot 1 april</t>
  </si>
  <si>
    <t>Overigen</t>
  </si>
  <si>
    <t>Op- en overslag van goederen (*)</t>
  </si>
  <si>
    <t>Per ton losgoed</t>
  </si>
  <si>
    <t xml:space="preserve">  </t>
  </si>
  <si>
    <t>(*) Deze tarieven worden opgelegd voor het lossende- of ladende schip waarbij het zgn. havengeld per meter komt te vervallen</t>
  </si>
  <si>
    <t>Vuil toeslag passagiersvaartuigen</t>
  </si>
  <si>
    <t>per persoon</t>
  </si>
  <si>
    <t>Reserveringskosten</t>
  </si>
  <si>
    <t xml:space="preserve">Reserveringskosten </t>
  </si>
  <si>
    <t>Groepen meer dan 10 schepen</t>
  </si>
  <si>
    <t xml:space="preserve">Verhaalkosten </t>
  </si>
  <si>
    <t>Per uur</t>
  </si>
  <si>
    <t xml:space="preserve">                                                                                                                                      </t>
  </si>
  <si>
    <t xml:space="preserve">                                       </t>
  </si>
  <si>
    <t>De griffier,                De voorzitter,</t>
  </si>
  <si>
    <t xml:space="preserve">                                                                               </t>
  </si>
  <si>
    <t xml:space="preserve">Tarieventabel behorende bij de Verordening op de heffing en invordering </t>
  </si>
  <si>
    <t>Belastingjaar 2024 (excl btw, verhoogd 3,9%)</t>
  </si>
  <si>
    <t>incl. BTW</t>
  </si>
  <si>
    <t>Excl. BTW</t>
  </si>
  <si>
    <t>Incl. BTW</t>
  </si>
  <si>
    <t>Besloten in de openbare vergadering van 17 december 2024</t>
  </si>
  <si>
    <t>van  haven- en liggelden Enkhuizen 2025</t>
  </si>
  <si>
    <t>F</t>
  </si>
  <si>
    <t>G</t>
  </si>
  <si>
    <t>L</t>
  </si>
  <si>
    <t>Belastingjaar 2025 (excl btw, verhoogd 2,7%)</t>
  </si>
  <si>
    <t>Riviercruiseschip</t>
  </si>
  <si>
    <t>Riviercuiseschip</t>
  </si>
  <si>
    <t>M</t>
  </si>
  <si>
    <t>Riviercruise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</si>
</sst>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€&quot;\ #,##0.00;[Red]&quot;€&quot;\ \-#,##0.00"/>
    <numFmt numFmtId="44" formatCode="_ &quot;€&quot;\ * #,##0.00_ ;_ &quot;€&quot;\ * \-#,##0.00_ ;_ &quot;€&quot;\ * &quot;-&quot;??_ ;_ @_ "/>
    <numFmt numFmtId="164" formatCode="0.0"/>
    <numFmt numFmtId="165" formatCode="&quot;€&quot;\ #,##0.0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9"/>
      <color theme="1"/>
      <name val="Lucida Sans Unicode"/>
      <family val="2"/>
    </font>
    <font>
      <sz val="9"/>
      <color theme="1"/>
      <name val="Lucida Sans Unicode"/>
      <family val="2"/>
    </font>
    <font>
      <sz val="11"/>
      <color rgb="FFFF0000"/>
      <name val="Calibri"/>
      <family val="2"/>
      <scheme val="minor"/>
    </font>
    <font>
      <sz val="9"/>
      <color rgb="FFFF0000"/>
      <name val="Lucida Sans Unicode"/>
      <family val="2"/>
    </font>
    <font>
      <sz val="10"/>
      <color rgb="FFFF0000"/>
      <name val="Times New Roman"/>
      <family val="1"/>
    </font>
    <font>
      <sz val="9"/>
      <name val="Lucida Sans Unicode"/>
      <family val="2"/>
    </font>
    <font>
      <b/>
      <sz val="9"/>
      <name val="Lucida Sans Unicode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DFFD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89">
    <xf numFmtId="0" fontId="0" fillId="0" borderId="0" xfId="0"/>
    <xf numFmtId="8" fontId="0" fillId="0" borderId="0" xfId="0" applyNumberFormat="1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/>
    <xf numFmtId="0" fontId="7" fillId="2" borderId="1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8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right" vertical="center" wrapText="1"/>
    </xf>
    <xf numFmtId="8" fontId="7" fillId="0" borderId="0" xfId="0" applyNumberFormat="1" applyFont="1" applyAlignment="1">
      <alignment horizontal="right" vertical="center" wrapText="1"/>
    </xf>
    <xf numFmtId="8" fontId="7" fillId="0" borderId="0" xfId="0" applyNumberFormat="1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/>
    </xf>
    <xf numFmtId="0" fontId="0" fillId="0" borderId="0" xfId="0" quotePrefix="1"/>
    <xf numFmtId="8" fontId="7" fillId="0" borderId="1" xfId="0" applyNumberFormat="1" applyFont="1" applyBorder="1" applyAlignment="1">
      <alignment horizontal="center" vertical="center" wrapText="1"/>
    </xf>
    <xf numFmtId="8" fontId="7" fillId="0" borderId="1" xfId="0" applyNumberFormat="1" applyFont="1" applyBorder="1" applyAlignment="1">
      <alignment horizontal="right" vertical="center" wrapText="1"/>
    </xf>
    <xf numFmtId="8" fontId="7" fillId="0" borderId="1" xfId="0" applyNumberFormat="1" applyFont="1" applyBorder="1" applyAlignment="1">
      <alignment vertical="center" wrapText="1"/>
    </xf>
    <xf numFmtId="0" fontId="9" fillId="0" borderId="1" xfId="0" applyFont="1" applyBorder="1"/>
    <xf numFmtId="0" fontId="4" fillId="0" borderId="0" xfId="0" applyFont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9" fillId="2" borderId="0" xfId="0" applyFont="1" applyFill="1" applyAlignment="1">
      <alignment vertical="center" wrapText="1"/>
    </xf>
    <xf numFmtId="0" fontId="10" fillId="0" borderId="0" xfId="0" applyFont="1"/>
    <xf numFmtId="0" fontId="11" fillId="0" borderId="0" xfId="0" applyFont="1" applyAlignment="1">
      <alignment horizontal="left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2" fontId="0" fillId="0" borderId="0" xfId="0" applyNumberFormat="1"/>
    <xf numFmtId="0" fontId="12" fillId="0" borderId="0" xfId="0" applyFont="1" applyAlignment="1">
      <alignment vertical="center"/>
    </xf>
    <xf numFmtId="164" fontId="4" fillId="0" borderId="0" xfId="1" applyNumberFormat="1" applyFont="1" applyAlignment="1">
      <alignment vertical="center" wrapText="1"/>
    </xf>
    <xf numFmtId="0" fontId="0" fillId="3" borderId="0" xfId="0" applyFill="1" applyAlignment="1">
      <alignment horizontal="center" vertical="center"/>
    </xf>
    <xf numFmtId="165" fontId="7" fillId="0" borderId="1" xfId="0" applyNumberFormat="1" applyFont="1" applyBorder="1" applyAlignment="1">
      <alignment vertical="center" wrapText="1"/>
    </xf>
    <xf numFmtId="165" fontId="7" fillId="0" borderId="0" xfId="0" applyNumberFormat="1" applyFont="1" applyAlignment="1">
      <alignment vertical="center" wrapText="1"/>
    </xf>
    <xf numFmtId="165" fontId="5" fillId="2" borderId="3" xfId="0" applyNumberFormat="1" applyFont="1" applyFill="1" applyBorder="1" applyAlignment="1">
      <alignment horizontal="center" vertical="center" wrapText="1"/>
    </xf>
    <xf numFmtId="165" fontId="7" fillId="2" borderId="3" xfId="0" applyNumberFormat="1" applyFont="1" applyFill="1" applyBorder="1" applyAlignment="1">
      <alignment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165" fontId="8" fillId="0" borderId="0" xfId="0" applyNumberFormat="1" applyFont="1" applyAlignment="1">
      <alignment vertical="center" wrapText="1"/>
    </xf>
    <xf numFmtId="165" fontId="9" fillId="2" borderId="0" xfId="0" applyNumberFormat="1" applyFont="1" applyFill="1" applyAlignment="1">
      <alignment vertical="center" wrapText="1"/>
    </xf>
    <xf numFmtId="165" fontId="7" fillId="0" borderId="4" xfId="0" applyNumberFormat="1" applyFont="1" applyBorder="1" applyAlignment="1">
      <alignment horizontal="left" vertical="top" wrapText="1"/>
    </xf>
    <xf numFmtId="2" fontId="7" fillId="0" borderId="0" xfId="0" applyNumberFormat="1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8" fontId="0" fillId="4" borderId="0" xfId="0" applyNumberForma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4" fontId="0" fillId="0" borderId="0" xfId="0" applyNumberFormat="1" applyAlignment="1">
      <alignment vertical="top"/>
    </xf>
    <xf numFmtId="44" fontId="8" fillId="2" borderId="1" xfId="0" applyNumberFormat="1" applyFont="1" applyFill="1" applyBorder="1" applyAlignment="1">
      <alignment vertical="center" wrapText="1"/>
    </xf>
    <xf numFmtId="44" fontId="8" fillId="0" borderId="0" xfId="0" applyNumberFormat="1" applyFont="1" applyAlignment="1">
      <alignment vertical="center" wrapText="1"/>
    </xf>
    <xf numFmtId="44" fontId="7" fillId="2" borderId="3" xfId="0" applyNumberFormat="1" applyFont="1" applyFill="1" applyBorder="1" applyAlignment="1">
      <alignment vertical="center" wrapText="1"/>
    </xf>
    <xf numFmtId="44" fontId="7" fillId="0" borderId="1" xfId="0" applyNumberFormat="1" applyFont="1" applyBorder="1" applyAlignment="1">
      <alignment vertical="center" wrapText="1"/>
    </xf>
    <xf numFmtId="44" fontId="7" fillId="0" borderId="0" xfId="0" applyNumberFormat="1" applyFont="1" applyAlignment="1">
      <alignment vertical="center" wrapText="1"/>
    </xf>
    <xf numFmtId="44" fontId="5" fillId="2" borderId="3" xfId="0" applyNumberFormat="1" applyFont="1" applyFill="1" applyBorder="1" applyAlignment="1">
      <alignment horizontal="center" vertical="center" wrapText="1"/>
    </xf>
    <xf numFmtId="44" fontId="7" fillId="0" borderId="3" xfId="0" applyNumberFormat="1" applyFont="1" applyBorder="1" applyAlignment="1">
      <alignment horizontal="center" vertical="center" wrapText="1"/>
    </xf>
    <xf numFmtId="44" fontId="9" fillId="2" borderId="0" xfId="0" applyNumberFormat="1" applyFont="1" applyFill="1" applyAlignment="1">
      <alignment vertical="center" wrapText="1"/>
    </xf>
    <xf numFmtId="44" fontId="7" fillId="0" borderId="4" xfId="0" applyNumberFormat="1" applyFont="1" applyBorder="1" applyAlignment="1">
      <alignment horizontal="left" vertical="top" wrapText="1"/>
    </xf>
    <xf numFmtId="44" fontId="3" fillId="0" borderId="0" xfId="0" applyNumberFormat="1" applyFont="1" applyAlignment="1">
      <alignment vertical="center" wrapText="1"/>
    </xf>
    <xf numFmtId="44" fontId="1" fillId="0" borderId="0" xfId="0" applyNumberFormat="1" applyFont="1" applyAlignment="1">
      <alignment vertical="center" wrapText="1"/>
    </xf>
    <xf numFmtId="44" fontId="0" fillId="0" borderId="0" xfId="0" applyNumberFormat="1"/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95"/>
  <sheetViews>
    <sheetView tabSelected="1" zoomScale="154" zoomScaleNormal="154" workbookViewId="0">
      <pane xSplit="12" ySplit="3" topLeftCell="AK4" activePane="bottomRight" state="frozen"/>
      <selection pane="topRight" activeCell="L1" sqref="L1"/>
      <selection pane="bottomLeft" activeCell="A4" sqref="A4"/>
      <selection pane="bottomRight" activeCell="E95" sqref="E95"/>
    </sheetView>
  </sheetViews>
  <sheetFormatPr defaultRowHeight="15" x14ac:dyDescent="0.25"/>
  <cols>
    <col min="1" max="1" width="24.7109375" customWidth="1"/>
    <col min="2" max="2" width="20.140625" customWidth="1"/>
    <col min="4" max="4" width="6.42578125" customWidth="1"/>
    <col min="5" max="5" width="17.7109375" customWidth="1"/>
    <col min="6" max="6" width="12.140625" customWidth="1"/>
    <col min="7" max="7" width="11.5703125" customWidth="1"/>
    <col min="8" max="8" width="8.7109375" customWidth="1"/>
    <col min="9" max="9" width="10.42578125" style="86" bestFit="1" customWidth="1"/>
    <col min="10" max="10" width="10.42578125" style="86" customWidth="1"/>
    <col min="11" max="11" width="9" style="9" hidden="1" customWidth="1"/>
    <col min="12" max="14" width="8.85546875" style="9" hidden="1" customWidth="1"/>
    <col min="15" max="15" width="9.140625" hidden="1" customWidth="1"/>
    <col min="16" max="16" width="11.85546875" hidden="1" customWidth="1"/>
    <col min="17" max="27" width="9.140625" hidden="1" customWidth="1"/>
    <col min="28" max="28" width="9.42578125" hidden="1" customWidth="1"/>
    <col min="29" max="29" width="11.140625" hidden="1" customWidth="1"/>
    <col min="30" max="30" width="9.7109375" hidden="1" customWidth="1"/>
    <col min="31" max="31" width="14.28515625" hidden="1" customWidth="1"/>
    <col min="32" max="32" width="12.7109375" hidden="1" customWidth="1"/>
    <col min="33" max="33" width="2.85546875" hidden="1" customWidth="1"/>
    <col min="34" max="34" width="5.85546875" hidden="1" customWidth="1"/>
    <col min="35" max="35" width="14.7109375" hidden="1" customWidth="1"/>
    <col min="36" max="36" width="10.28515625" hidden="1" customWidth="1"/>
    <col min="37" max="37" width="10.5703125" hidden="1" customWidth="1"/>
    <col min="38" max="38" width="26.28515625" style="70" hidden="1" customWidth="1"/>
    <col min="39" max="39" width="17.42578125" style="70" hidden="1" customWidth="1"/>
    <col min="40" max="40" width="18" style="70" hidden="1" customWidth="1"/>
    <col min="41" max="41" width="9.140625" style="70" hidden="1" customWidth="1"/>
  </cols>
  <sheetData>
    <row r="1" spans="1:41" ht="19.5" customHeight="1" x14ac:dyDescent="0.3">
      <c r="A1" s="35" t="s">
        <v>69</v>
      </c>
      <c r="B1" s="31"/>
      <c r="C1" s="31"/>
      <c r="D1" s="31"/>
      <c r="E1" s="31"/>
      <c r="F1" s="32"/>
      <c r="G1" s="32"/>
      <c r="H1" s="32"/>
      <c r="I1" s="74"/>
      <c r="J1" s="74"/>
      <c r="K1" s="57"/>
      <c r="L1" s="28"/>
      <c r="M1" s="28"/>
      <c r="N1" s="28"/>
      <c r="P1">
        <v>2016</v>
      </c>
      <c r="Q1">
        <v>2016</v>
      </c>
      <c r="S1" s="88" t="s">
        <v>0</v>
      </c>
      <c r="T1" s="88"/>
      <c r="V1" s="88" t="s">
        <v>1</v>
      </c>
      <c r="W1" s="88"/>
      <c r="Y1" s="88" t="s">
        <v>2</v>
      </c>
      <c r="Z1" s="88"/>
      <c r="AA1" s="88"/>
      <c r="AB1" s="88" t="s">
        <v>3</v>
      </c>
      <c r="AC1" s="88"/>
      <c r="AD1" s="88"/>
      <c r="AE1" s="88" t="s">
        <v>4</v>
      </c>
      <c r="AF1" s="88"/>
      <c r="AG1" s="88"/>
      <c r="AL1" s="87" t="s">
        <v>70</v>
      </c>
      <c r="AM1" s="70">
        <v>2024</v>
      </c>
      <c r="AN1" s="87" t="s">
        <v>79</v>
      </c>
      <c r="AO1" s="70">
        <v>2025</v>
      </c>
    </row>
    <row r="2" spans="1:41" ht="18.75" x14ac:dyDescent="0.25">
      <c r="A2" s="56" t="s">
        <v>75</v>
      </c>
      <c r="B2" s="4"/>
      <c r="C2" s="4"/>
      <c r="D2" s="4"/>
      <c r="E2" s="4"/>
      <c r="F2" s="5"/>
      <c r="G2" s="5"/>
      <c r="H2" s="5"/>
      <c r="I2" s="5">
        <v>2025</v>
      </c>
      <c r="J2" s="5">
        <v>2025</v>
      </c>
      <c r="K2" s="5">
        <v>2023</v>
      </c>
      <c r="L2" s="6"/>
      <c r="M2" s="6">
        <v>2024</v>
      </c>
      <c r="N2" s="6"/>
      <c r="Z2" s="23" t="s">
        <v>5</v>
      </c>
      <c r="AA2" t="s">
        <v>6</v>
      </c>
      <c r="AC2" s="23" t="s">
        <v>5</v>
      </c>
      <c r="AD2" t="s">
        <v>6</v>
      </c>
      <c r="AF2" s="23" t="s">
        <v>5</v>
      </c>
      <c r="AG2" t="s">
        <v>6</v>
      </c>
      <c r="AK2" t="s">
        <v>5</v>
      </c>
      <c r="AL2" s="87"/>
      <c r="AN2" s="87"/>
    </row>
    <row r="3" spans="1:41" ht="33" customHeight="1" x14ac:dyDescent="0.25">
      <c r="A3" s="10"/>
      <c r="B3" s="42" t="s">
        <v>7</v>
      </c>
      <c r="C3" s="42"/>
      <c r="D3" s="42" t="s">
        <v>8</v>
      </c>
      <c r="E3" s="42" t="s">
        <v>9</v>
      </c>
      <c r="F3" s="42" t="s">
        <v>10</v>
      </c>
      <c r="G3" s="42" t="s">
        <v>11</v>
      </c>
      <c r="H3" s="42" t="s">
        <v>12</v>
      </c>
      <c r="I3" s="75" t="s">
        <v>72</v>
      </c>
      <c r="J3" s="75" t="s">
        <v>73</v>
      </c>
      <c r="K3" s="42" t="s">
        <v>14</v>
      </c>
      <c r="L3" s="42" t="s">
        <v>13</v>
      </c>
      <c r="M3" s="42" t="s">
        <v>72</v>
      </c>
      <c r="N3" s="42" t="s">
        <v>73</v>
      </c>
      <c r="P3" t="s">
        <v>14</v>
      </c>
      <c r="Q3" t="s">
        <v>13</v>
      </c>
      <c r="S3" t="s">
        <v>15</v>
      </c>
      <c r="T3" t="s">
        <v>16</v>
      </c>
      <c r="V3" t="s">
        <v>15</v>
      </c>
      <c r="W3" t="s">
        <v>16</v>
      </c>
      <c r="Y3" t="s">
        <v>15</v>
      </c>
      <c r="AA3" t="s">
        <v>16</v>
      </c>
      <c r="AB3" t="s">
        <v>15</v>
      </c>
      <c r="AD3" t="s">
        <v>16</v>
      </c>
      <c r="AE3" t="s">
        <v>15</v>
      </c>
      <c r="AG3" t="s">
        <v>16</v>
      </c>
      <c r="AI3" t="s">
        <v>16</v>
      </c>
      <c r="AJ3" t="s">
        <v>15</v>
      </c>
      <c r="AL3" s="58">
        <v>1.0389999999999999</v>
      </c>
      <c r="AM3" s="70" t="s">
        <v>71</v>
      </c>
      <c r="AN3" s="58">
        <v>1.0269999999999999</v>
      </c>
      <c r="AO3" s="70" t="s">
        <v>71</v>
      </c>
    </row>
    <row r="4" spans="1:41" ht="14.25" customHeight="1" x14ac:dyDescent="0.25">
      <c r="A4" s="44"/>
      <c r="B4" s="11"/>
      <c r="C4" s="11"/>
      <c r="D4" s="11"/>
      <c r="E4" s="11"/>
      <c r="F4" s="11"/>
      <c r="G4" s="11"/>
      <c r="H4" s="11"/>
      <c r="I4" s="76"/>
      <c r="J4" s="76"/>
      <c r="K4" s="11"/>
      <c r="L4" s="11"/>
      <c r="M4" s="11"/>
      <c r="N4" s="11"/>
    </row>
    <row r="5" spans="1:41" ht="33.75" customHeight="1" x14ac:dyDescent="0.25">
      <c r="A5" s="40" t="s">
        <v>17</v>
      </c>
      <c r="B5" s="41"/>
      <c r="C5" s="41"/>
      <c r="D5" s="41"/>
      <c r="E5" s="41"/>
      <c r="F5" s="12"/>
      <c r="G5" s="12"/>
      <c r="H5" s="12"/>
      <c r="I5" s="77"/>
      <c r="J5" s="77"/>
      <c r="K5" s="12"/>
      <c r="L5" s="13"/>
      <c r="M5" s="12"/>
      <c r="N5" s="12"/>
      <c r="AI5" s="34"/>
    </row>
    <row r="6" spans="1:41" x14ac:dyDescent="0.25">
      <c r="A6" s="36"/>
      <c r="B6" s="36" t="s">
        <v>18</v>
      </c>
      <c r="C6" s="36"/>
      <c r="D6" s="37" t="s">
        <v>34</v>
      </c>
      <c r="E6" s="37" t="s">
        <v>20</v>
      </c>
      <c r="F6" s="37" t="s">
        <v>21</v>
      </c>
      <c r="G6" s="37" t="s">
        <v>22</v>
      </c>
      <c r="H6" s="37" t="s">
        <v>23</v>
      </c>
      <c r="I6" s="78">
        <v>12.367165611059999</v>
      </c>
      <c r="J6" s="78" t="s">
        <v>24</v>
      </c>
      <c r="K6" s="24">
        <f>(((AJ6+AK6)+AK6)*1.143)</f>
        <v>11.590020000000001</v>
      </c>
      <c r="L6" s="14" t="s">
        <v>24</v>
      </c>
      <c r="M6" s="59">
        <v>12.04</v>
      </c>
      <c r="N6" s="37" t="s">
        <v>24</v>
      </c>
      <c r="P6" s="1">
        <v>9.4435000000000002</v>
      </c>
      <c r="Q6" t="s">
        <v>24</v>
      </c>
      <c r="S6" s="1">
        <f>SUM(P6*1.006)</f>
        <v>9.5001610000000003</v>
      </c>
      <c r="T6" t="s">
        <v>24</v>
      </c>
      <c r="V6" s="1">
        <f>S6*1.003</f>
        <v>9.5286614829999987</v>
      </c>
      <c r="W6" t="s">
        <v>24</v>
      </c>
      <c r="Y6" s="1">
        <f>V6*1.017</f>
        <v>9.6906487282109985</v>
      </c>
      <c r="Z6" s="1"/>
      <c r="AA6" t="s">
        <v>24</v>
      </c>
      <c r="AB6" s="1">
        <f>Y6*1.015</f>
        <v>9.8360084591341632</v>
      </c>
      <c r="AC6" s="1"/>
      <c r="AD6" t="s">
        <v>24</v>
      </c>
      <c r="AE6" s="1">
        <f>AB6*1.017</f>
        <v>10.003220602939443</v>
      </c>
      <c r="AF6" s="1"/>
      <c r="AG6" t="s">
        <v>24</v>
      </c>
      <c r="AJ6">
        <v>10.14</v>
      </c>
      <c r="AL6" s="71">
        <f>SUM(K6*$AL$3)</f>
        <v>12.042030779999999</v>
      </c>
      <c r="AN6" s="71">
        <f>SUM(AL6*$AN$3)</f>
        <v>12.367165611059999</v>
      </c>
    </row>
    <row r="7" spans="1:41" ht="15.75" customHeight="1" x14ac:dyDescent="0.25">
      <c r="A7" s="37"/>
      <c r="B7" s="37"/>
      <c r="C7" s="37"/>
      <c r="D7" s="37" t="s">
        <v>27</v>
      </c>
      <c r="E7" s="37" t="s">
        <v>18</v>
      </c>
      <c r="F7" s="37" t="s">
        <v>21</v>
      </c>
      <c r="G7" s="37" t="s">
        <v>22</v>
      </c>
      <c r="H7" s="37" t="s">
        <v>23</v>
      </c>
      <c r="I7" s="78">
        <v>12.367165611059999</v>
      </c>
      <c r="J7" s="78" t="s">
        <v>24</v>
      </c>
      <c r="K7" s="24">
        <f>(((AJ7+AK7)+AK7)*1.143)</f>
        <v>11.590020000000001</v>
      </c>
      <c r="L7" s="14" t="s">
        <v>24</v>
      </c>
      <c r="M7" s="59">
        <v>12.04</v>
      </c>
      <c r="N7" s="37" t="s">
        <v>24</v>
      </c>
      <c r="P7" s="1">
        <v>9.4435000000000002</v>
      </c>
      <c r="Q7" t="s">
        <v>24</v>
      </c>
      <c r="S7" s="1">
        <f>SUM(P7*1.006)</f>
        <v>9.5001610000000003</v>
      </c>
      <c r="T7" t="s">
        <v>24</v>
      </c>
      <c r="V7" s="1">
        <f>S7*1.003</f>
        <v>9.5286614829999987</v>
      </c>
      <c r="W7" t="s">
        <v>24</v>
      </c>
      <c r="Y7" s="1">
        <f>V7*1.017</f>
        <v>9.6906487282109985</v>
      </c>
      <c r="Z7" s="1"/>
      <c r="AA7" t="s">
        <v>24</v>
      </c>
      <c r="AB7" s="1">
        <f>Y7*1.015</f>
        <v>9.8360084591341632</v>
      </c>
      <c r="AC7" s="1"/>
      <c r="AD7" t="s">
        <v>24</v>
      </c>
      <c r="AE7" s="1">
        <f>AB7*1.017</f>
        <v>10.003220602939443</v>
      </c>
      <c r="AF7" s="1"/>
      <c r="AG7" t="s">
        <v>24</v>
      </c>
      <c r="AJ7">
        <v>10.14</v>
      </c>
      <c r="AL7" s="71">
        <f>SUM(K7*$AL$3)</f>
        <v>12.042030779999999</v>
      </c>
      <c r="AN7" s="71">
        <f>SUM(AL7*$AN$3)</f>
        <v>12.367165611059999</v>
      </c>
    </row>
    <row r="8" spans="1:41" x14ac:dyDescent="0.25">
      <c r="A8" s="44"/>
      <c r="B8" s="44"/>
      <c r="C8" s="44"/>
      <c r="D8" s="44"/>
      <c r="E8" s="44"/>
      <c r="F8" s="44"/>
      <c r="G8" s="44"/>
      <c r="H8" s="44"/>
      <c r="I8" s="79"/>
      <c r="J8" s="79"/>
      <c r="K8" s="15"/>
      <c r="L8" s="16"/>
      <c r="M8" s="44"/>
      <c r="N8" s="44"/>
      <c r="P8" s="1"/>
      <c r="S8" s="1"/>
      <c r="V8" s="1"/>
      <c r="Y8" s="1"/>
      <c r="Z8" s="1"/>
      <c r="AB8" s="1"/>
      <c r="AC8" s="1"/>
      <c r="AE8" s="1"/>
      <c r="AF8" s="1"/>
    </row>
    <row r="9" spans="1:41" ht="30.75" customHeight="1" x14ac:dyDescent="0.25">
      <c r="A9" s="40" t="s">
        <v>25</v>
      </c>
      <c r="B9" s="41"/>
      <c r="C9" s="41"/>
      <c r="D9" s="41"/>
      <c r="E9" s="41"/>
      <c r="F9" s="12"/>
      <c r="G9" s="12"/>
      <c r="H9" s="12"/>
      <c r="I9" s="77"/>
      <c r="J9" s="77"/>
      <c r="K9" s="17"/>
      <c r="L9" s="18"/>
      <c r="M9" s="12"/>
      <c r="N9" s="12"/>
      <c r="V9" s="1"/>
      <c r="Y9" s="1"/>
      <c r="Z9" s="1"/>
      <c r="AB9" s="1"/>
      <c r="AC9" s="1"/>
      <c r="AE9" s="1"/>
      <c r="AF9" s="1"/>
    </row>
    <row r="10" spans="1:41" ht="24" customHeight="1" x14ac:dyDescent="0.25">
      <c r="A10" s="37"/>
      <c r="B10" s="36" t="s">
        <v>26</v>
      </c>
      <c r="C10" s="36"/>
      <c r="D10" s="37" t="s">
        <v>76</v>
      </c>
      <c r="E10" s="37" t="s">
        <v>28</v>
      </c>
      <c r="F10" s="37" t="s">
        <v>29</v>
      </c>
      <c r="G10" s="37" t="s">
        <v>30</v>
      </c>
      <c r="H10" s="37" t="s">
        <v>31</v>
      </c>
      <c r="I10" s="78">
        <v>1.9402790023679399</v>
      </c>
      <c r="J10" s="78">
        <v>2.3477375928652071</v>
      </c>
      <c r="K10" s="24">
        <f>(((AJ10+AK10)+AK10)*1.143)</f>
        <v>1.8183529800000002</v>
      </c>
      <c r="L10" s="25">
        <f>K10*1.21</f>
        <v>2.2002071058000001</v>
      </c>
      <c r="M10" s="59">
        <v>1.89</v>
      </c>
      <c r="N10" s="59">
        <v>2.29</v>
      </c>
      <c r="P10" s="1">
        <v>1.1918</v>
      </c>
      <c r="Q10" s="1">
        <v>1.442078</v>
      </c>
      <c r="R10" s="1"/>
      <c r="S10" s="1">
        <f>SUM(P10*1.006)</f>
        <v>1.1989508</v>
      </c>
      <c r="T10" s="1">
        <f>SUM(S10*1.21)</f>
        <v>1.4507304679999999</v>
      </c>
      <c r="V10" s="1">
        <f>S10*1.003</f>
        <v>1.2025476523999998</v>
      </c>
      <c r="W10" s="1">
        <f>V10*1.21</f>
        <v>1.4550826594039998</v>
      </c>
      <c r="Y10" s="1">
        <f t="shared" ref="Y10:Y68" si="0">V10*1.017</f>
        <v>1.2229909624907997</v>
      </c>
      <c r="Z10" s="1">
        <v>0.04</v>
      </c>
      <c r="AA10" s="1">
        <f>(Y10+Z10)*1.21</f>
        <v>1.5282190646138676</v>
      </c>
      <c r="AB10" s="1">
        <f>Y10*1.015</f>
        <v>1.2413358269281616</v>
      </c>
      <c r="AC10" s="1">
        <v>0.04</v>
      </c>
      <c r="AD10" s="1">
        <f>(AB10+AC10)*1.21</f>
        <v>1.5504163505830755</v>
      </c>
      <c r="AE10" s="1">
        <v>1.41</v>
      </c>
      <c r="AF10" s="1">
        <v>0.04</v>
      </c>
      <c r="AG10" s="1">
        <f>(AE10+AF10)*1.21</f>
        <v>1.7544999999999999</v>
      </c>
      <c r="AI10" s="55">
        <v>1.8281406</v>
      </c>
      <c r="AJ10" s="55">
        <v>1.5108600000000001</v>
      </c>
      <c r="AK10">
        <v>0.04</v>
      </c>
      <c r="AL10" s="71">
        <f>SUM(K10*$AL$3)</f>
        <v>1.8892687462200002</v>
      </c>
      <c r="AM10" s="71">
        <f>SUM(AL10*1.21)</f>
        <v>2.2860151829262003</v>
      </c>
      <c r="AN10" s="71">
        <f>SUM(AL10*$AN$3)</f>
        <v>1.9402790023679399</v>
      </c>
      <c r="AO10" s="71">
        <f>SUM(AN10*1.21)</f>
        <v>2.3477375928652071</v>
      </c>
    </row>
    <row r="11" spans="1:41" ht="22.5" customHeight="1" x14ac:dyDescent="0.25">
      <c r="A11" s="37"/>
      <c r="B11" s="36" t="s">
        <v>32</v>
      </c>
      <c r="C11" s="36"/>
      <c r="D11" s="36"/>
      <c r="E11" s="37"/>
      <c r="F11" s="37"/>
      <c r="G11" s="37"/>
      <c r="H11" s="37"/>
      <c r="I11" s="78"/>
      <c r="J11" s="78"/>
      <c r="K11" s="24"/>
      <c r="L11" s="25"/>
      <c r="M11" s="59"/>
      <c r="N11" s="59"/>
      <c r="R11" s="1"/>
      <c r="V11" s="1"/>
      <c r="W11" s="1"/>
      <c r="Y11" s="1"/>
      <c r="Z11" s="1"/>
      <c r="AA11" s="1"/>
      <c r="AB11" s="1"/>
      <c r="AC11" s="1"/>
      <c r="AD11" s="1"/>
      <c r="AE11" s="1"/>
      <c r="AF11" s="1"/>
      <c r="AG11" s="1"/>
      <c r="AI11" s="55"/>
      <c r="AJ11" s="55"/>
      <c r="AM11" s="71"/>
      <c r="AN11" s="71"/>
      <c r="AO11" s="71"/>
    </row>
    <row r="12" spans="1:41" x14ac:dyDescent="0.25">
      <c r="A12" s="37"/>
      <c r="B12" s="37"/>
      <c r="C12" s="37"/>
      <c r="D12" s="37"/>
      <c r="E12" s="37"/>
      <c r="F12" s="37" t="s">
        <v>33</v>
      </c>
      <c r="G12" s="37" t="s">
        <v>22</v>
      </c>
      <c r="H12" s="37" t="s">
        <v>23</v>
      </c>
      <c r="I12" s="78">
        <v>25.130125413378714</v>
      </c>
      <c r="J12" s="78">
        <v>30.407451750188244</v>
      </c>
      <c r="K12" s="24">
        <f>((AJ12+AK12)*1.143)</f>
        <v>23.550962710735753</v>
      </c>
      <c r="L12" s="25">
        <f t="shared" ref="L12:L14" si="1">K12*1.21</f>
        <v>28.496664879990259</v>
      </c>
      <c r="M12" s="59">
        <v>24.47</v>
      </c>
      <c r="N12" s="59">
        <v>29.61</v>
      </c>
      <c r="P12" s="1">
        <v>17.735599999999998</v>
      </c>
      <c r="Q12" s="1">
        <v>21.460075999999997</v>
      </c>
      <c r="R12" s="1"/>
      <c r="S12" s="1">
        <f>SUM(P12*1.006)</f>
        <v>17.842013599999998</v>
      </c>
      <c r="T12" s="1">
        <f>SUM(S12*1.21)</f>
        <v>21.588836455999996</v>
      </c>
      <c r="V12" s="1">
        <f>S12*1.003</f>
        <v>17.895539640799996</v>
      </c>
      <c r="W12" s="1">
        <f t="shared" ref="W12:W73" si="2">V12*1.21</f>
        <v>21.653602965367995</v>
      </c>
      <c r="Y12" s="1">
        <f t="shared" si="0"/>
        <v>18.199763814693593</v>
      </c>
      <c r="Z12" s="1"/>
      <c r="AA12" s="1">
        <f t="shared" ref="AA12:AA74" si="3">(Y12+Z12)*1.21</f>
        <v>22.021714215779248</v>
      </c>
      <c r="AB12" s="1">
        <f>Y12*1.015</f>
        <v>18.472760271913995</v>
      </c>
      <c r="AC12" s="1"/>
      <c r="AD12" s="1">
        <f t="shared" ref="AD12:AD14" si="4">(AB12+AC12)*1.21</f>
        <v>22.352039929015934</v>
      </c>
      <c r="AE12" s="1">
        <f>AB12*1.1</f>
        <v>20.320036299105396</v>
      </c>
      <c r="AF12" s="1"/>
      <c r="AG12" s="1">
        <f t="shared" ref="AG12:AG14" si="5">(AE12+AF12)*1.21</f>
        <v>24.58724392191753</v>
      </c>
      <c r="AI12" s="55">
        <v>24.931465336824374</v>
      </c>
      <c r="AJ12" s="55">
        <v>20.604516807292871</v>
      </c>
      <c r="AL12" s="71">
        <f>SUM(K12*$AL$3)</f>
        <v>24.469450256454447</v>
      </c>
      <c r="AM12" s="71">
        <f t="shared" ref="AM12:AM14" si="6">SUM(AL12*1.21)</f>
        <v>29.608034810309881</v>
      </c>
      <c r="AN12" s="71">
        <f>SUM(AL12*$AN$3)</f>
        <v>25.130125413378714</v>
      </c>
      <c r="AO12" s="71">
        <f t="shared" ref="AO12:AO73" si="7">SUM(AN12*1.21)</f>
        <v>30.407451750188244</v>
      </c>
    </row>
    <row r="13" spans="1:41" ht="27" x14ac:dyDescent="0.25">
      <c r="A13" s="37"/>
      <c r="B13" s="37"/>
      <c r="C13" s="37"/>
      <c r="D13" s="37" t="s">
        <v>77</v>
      </c>
      <c r="E13" s="37"/>
      <c r="F13" s="37" t="s">
        <v>35</v>
      </c>
      <c r="G13" s="37" t="s">
        <v>22</v>
      </c>
      <c r="H13" s="37" t="s">
        <v>23</v>
      </c>
      <c r="I13" s="78">
        <v>12.550751701328666</v>
      </c>
      <c r="J13" s="78">
        <v>15.186409558607686</v>
      </c>
      <c r="K13" s="24">
        <f t="shared" ref="K13:K14" si="8">((AJ13+AK13)*1.143)</f>
        <v>11.762069645395936</v>
      </c>
      <c r="L13" s="25">
        <f t="shared" si="1"/>
        <v>14.232104270929081</v>
      </c>
      <c r="M13" s="59">
        <v>12.22</v>
      </c>
      <c r="N13" s="59">
        <v>14.79</v>
      </c>
      <c r="P13" s="1">
        <v>8.8576999999999995</v>
      </c>
      <c r="Q13" s="1">
        <v>10.717816999999998</v>
      </c>
      <c r="R13" s="1"/>
      <c r="S13" s="1">
        <f>SUM(P13*1.006)</f>
        <v>8.9108461999999999</v>
      </c>
      <c r="T13" s="1">
        <f>SUM(S13*1.21)</f>
        <v>10.782123902</v>
      </c>
      <c r="V13" s="1">
        <f>S13*1.003</f>
        <v>8.9375787385999992</v>
      </c>
      <c r="W13" s="1">
        <f t="shared" si="2"/>
        <v>10.814470273705998</v>
      </c>
      <c r="Y13" s="1">
        <f t="shared" si="0"/>
        <v>9.0895175771561991</v>
      </c>
      <c r="Z13" s="1"/>
      <c r="AA13" s="1">
        <f t="shared" si="3"/>
        <v>10.998316268359</v>
      </c>
      <c r="AB13" s="1">
        <f t="shared" ref="AB13:AB14" si="9">Y13*1.015</f>
        <v>9.2258603408135418</v>
      </c>
      <c r="AC13" s="1"/>
      <c r="AD13" s="1">
        <f t="shared" si="4"/>
        <v>11.163291012384386</v>
      </c>
      <c r="AE13" s="1">
        <f>AB13*1.1</f>
        <v>10.148446374894897</v>
      </c>
      <c r="AF13" s="1"/>
      <c r="AG13" s="1">
        <f t="shared" si="5"/>
        <v>12.279620113622824</v>
      </c>
      <c r="AI13" s="55">
        <v>12.451534795213545</v>
      </c>
      <c r="AJ13" s="55">
        <v>10.290524624143426</v>
      </c>
      <c r="AL13" s="71">
        <f>SUM(K13*$AL$3)</f>
        <v>12.220790361566376</v>
      </c>
      <c r="AM13" s="71">
        <f t="shared" si="6"/>
        <v>14.787156337495315</v>
      </c>
      <c r="AN13" s="71">
        <f>SUM(AL13*$AN$3)</f>
        <v>12.550751701328666</v>
      </c>
      <c r="AO13" s="71">
        <f t="shared" si="7"/>
        <v>15.186409558607686</v>
      </c>
    </row>
    <row r="14" spans="1:41" x14ac:dyDescent="0.25">
      <c r="A14" s="37"/>
      <c r="B14" s="37"/>
      <c r="C14" s="37"/>
      <c r="D14" s="37" t="s">
        <v>78</v>
      </c>
      <c r="E14" s="37"/>
      <c r="F14" s="37" t="s">
        <v>36</v>
      </c>
      <c r="G14" s="37" t="s">
        <v>22</v>
      </c>
      <c r="H14" s="37" t="s">
        <v>23</v>
      </c>
      <c r="I14" s="78">
        <v>12.550751701328666</v>
      </c>
      <c r="J14" s="78">
        <v>15.186409558607686</v>
      </c>
      <c r="K14" s="24">
        <f t="shared" si="8"/>
        <v>11.762069645395936</v>
      </c>
      <c r="L14" s="25">
        <f t="shared" si="1"/>
        <v>14.232104270929081</v>
      </c>
      <c r="M14" s="59">
        <v>12.22</v>
      </c>
      <c r="N14" s="59">
        <v>14.79</v>
      </c>
      <c r="P14" s="1">
        <v>8.8576999999999995</v>
      </c>
      <c r="Q14" s="1">
        <v>10.717816999999998</v>
      </c>
      <c r="R14" s="1"/>
      <c r="S14" s="1">
        <f>SUM(P14*1.006)</f>
        <v>8.9108461999999999</v>
      </c>
      <c r="T14" s="1">
        <f>SUM(S14*1.21)</f>
        <v>10.782123902</v>
      </c>
      <c r="V14" s="1">
        <f>S14*1.003</f>
        <v>8.9375787385999992</v>
      </c>
      <c r="W14" s="1">
        <f t="shared" si="2"/>
        <v>10.814470273705998</v>
      </c>
      <c r="Y14" s="1">
        <f t="shared" si="0"/>
        <v>9.0895175771561991</v>
      </c>
      <c r="Z14" s="1"/>
      <c r="AA14" s="1">
        <f t="shared" si="3"/>
        <v>10.998316268359</v>
      </c>
      <c r="AB14" s="1">
        <f t="shared" si="9"/>
        <v>9.2258603408135418</v>
      </c>
      <c r="AC14" s="1"/>
      <c r="AD14" s="1">
        <f t="shared" si="4"/>
        <v>11.163291012384386</v>
      </c>
      <c r="AE14" s="1">
        <f>AB14*1.1</f>
        <v>10.148446374894897</v>
      </c>
      <c r="AF14" s="1"/>
      <c r="AG14" s="1">
        <f t="shared" si="5"/>
        <v>12.279620113622824</v>
      </c>
      <c r="AI14" s="55">
        <v>12.451534795213545</v>
      </c>
      <c r="AJ14" s="55">
        <v>10.290524624143426</v>
      </c>
      <c r="AL14" s="71">
        <f>SUM(K14*$AL$3)</f>
        <v>12.220790361566376</v>
      </c>
      <c r="AM14" s="71">
        <f t="shared" si="6"/>
        <v>14.787156337495315</v>
      </c>
      <c r="AN14" s="71">
        <f>SUM(AL14*$AN$3)</f>
        <v>12.550751701328666</v>
      </c>
      <c r="AO14" s="71">
        <f t="shared" si="7"/>
        <v>15.186409558607686</v>
      </c>
    </row>
    <row r="15" spans="1:41" x14ac:dyDescent="0.25">
      <c r="A15" s="44"/>
      <c r="B15" s="44"/>
      <c r="C15" s="44"/>
      <c r="D15" s="44"/>
      <c r="E15" s="44"/>
      <c r="F15" s="44"/>
      <c r="G15" s="44"/>
      <c r="H15" s="44"/>
      <c r="I15" s="79"/>
      <c r="J15" s="79"/>
      <c r="K15" s="15"/>
      <c r="L15" s="19"/>
      <c r="M15" s="60"/>
      <c r="N15" s="60"/>
      <c r="P15" s="1"/>
      <c r="Q15" s="1"/>
      <c r="R15" s="1"/>
      <c r="S15" s="1"/>
      <c r="T15" s="1"/>
      <c r="V15" s="1"/>
      <c r="W15" s="1"/>
      <c r="Y15" s="1"/>
      <c r="Z15" s="1"/>
      <c r="AA15" s="1"/>
      <c r="AB15" s="1"/>
      <c r="AC15" s="1"/>
      <c r="AD15" s="1"/>
      <c r="AE15" s="1"/>
      <c r="AF15" s="1"/>
      <c r="AG15" s="1"/>
      <c r="AO15" s="71"/>
    </row>
    <row r="16" spans="1:41" x14ac:dyDescent="0.25">
      <c r="A16" s="44"/>
      <c r="B16" s="44"/>
      <c r="C16" s="44"/>
      <c r="D16" s="44"/>
      <c r="E16" s="44"/>
      <c r="F16" s="44"/>
      <c r="G16" s="44"/>
      <c r="H16" s="44"/>
      <c r="I16" s="79"/>
      <c r="J16" s="79"/>
      <c r="K16" s="15"/>
      <c r="L16" s="19"/>
      <c r="M16" s="60"/>
      <c r="N16" s="60"/>
      <c r="P16" s="1"/>
      <c r="Q16" s="1"/>
      <c r="R16" s="1"/>
      <c r="S16" s="1"/>
      <c r="T16" s="1"/>
      <c r="V16" s="1"/>
      <c r="W16" s="1"/>
      <c r="Y16" s="1"/>
      <c r="Z16" s="1"/>
      <c r="AA16" s="1"/>
      <c r="AB16" s="1"/>
      <c r="AC16" s="1"/>
      <c r="AD16" s="1"/>
      <c r="AE16" s="1"/>
      <c r="AF16" s="1"/>
      <c r="AG16" s="1"/>
      <c r="AO16" s="71"/>
    </row>
    <row r="17" spans="1:41" ht="27" customHeight="1" x14ac:dyDescent="0.25">
      <c r="A17" s="38" t="s">
        <v>25</v>
      </c>
      <c r="B17" s="39"/>
      <c r="C17" s="39"/>
      <c r="D17" s="39"/>
      <c r="E17" s="39"/>
      <c r="F17" s="29"/>
      <c r="G17" s="29"/>
      <c r="H17" s="29"/>
      <c r="I17" s="80"/>
      <c r="J17" s="80"/>
      <c r="K17" s="54"/>
      <c r="L17" s="53"/>
      <c r="M17" s="61"/>
      <c r="N17" s="61"/>
      <c r="R17" s="1"/>
      <c r="V17" s="1"/>
      <c r="W17" s="1"/>
      <c r="Y17" s="1"/>
      <c r="Z17" s="1"/>
      <c r="AA17" s="1"/>
      <c r="AB17" s="1"/>
      <c r="AC17" s="1"/>
      <c r="AD17" s="1"/>
      <c r="AE17" s="1"/>
      <c r="AF17" s="1"/>
      <c r="AG17" s="1"/>
      <c r="AO17" s="71"/>
    </row>
    <row r="18" spans="1:41" ht="27.75" customHeight="1" x14ac:dyDescent="0.25">
      <c r="A18" s="37"/>
      <c r="B18" s="36" t="s">
        <v>37</v>
      </c>
      <c r="C18" s="36"/>
      <c r="D18" s="37" t="s">
        <v>19</v>
      </c>
      <c r="E18" s="37" t="s">
        <v>38</v>
      </c>
      <c r="F18" s="37" t="s">
        <v>29</v>
      </c>
      <c r="G18" s="37" t="s">
        <v>30</v>
      </c>
      <c r="H18" s="37" t="s">
        <v>31</v>
      </c>
      <c r="I18" s="78">
        <v>1.2814649976173145</v>
      </c>
      <c r="J18" s="78">
        <v>1.5505726471169505</v>
      </c>
      <c r="K18" s="24">
        <f t="shared" ref="K18:K28" si="10">(((AJ18+AK18)+AK18)*1.143)</f>
        <v>1.2009384703639976</v>
      </c>
      <c r="L18" s="25">
        <f t="shared" ref="L18:L29" si="11">K18*1.21</f>
        <v>1.453135549140437</v>
      </c>
      <c r="M18" s="59">
        <v>1.25</v>
      </c>
      <c r="N18" s="59">
        <v>1.51</v>
      </c>
      <c r="P18" s="1">
        <v>0.82819999999999994</v>
      </c>
      <c r="Q18" s="1">
        <v>1.002122</v>
      </c>
      <c r="R18" s="1"/>
      <c r="S18" s="1">
        <f t="shared" ref="S18:S29" si="12">SUM(P18*1.006)</f>
        <v>0.83316919999999994</v>
      </c>
      <c r="T18" s="1">
        <f t="shared" ref="T18:T29" si="13">SUM(S18*1.21)</f>
        <v>1.0081347319999998</v>
      </c>
      <c r="V18" s="1">
        <f t="shared" ref="V18:V29" si="14">S18*1.003</f>
        <v>0.83566870759999989</v>
      </c>
      <c r="W18" s="1">
        <f t="shared" si="2"/>
        <v>1.011159136196</v>
      </c>
      <c r="Y18" s="1">
        <f t="shared" si="0"/>
        <v>0.84987507562919984</v>
      </c>
      <c r="Z18" s="1">
        <v>0.04</v>
      </c>
      <c r="AA18" s="1">
        <f t="shared" si="3"/>
        <v>1.0767488415113318</v>
      </c>
      <c r="AB18" s="1">
        <f t="shared" ref="AB18:AB29" si="15">Y18*1.015</f>
        <v>0.86262320176363771</v>
      </c>
      <c r="AC18" s="1">
        <v>0.04</v>
      </c>
      <c r="AD18" s="1">
        <f t="shared" ref="AD18:AD29" si="16">(AB18+AC18)*1.21</f>
        <v>1.0921740741340016</v>
      </c>
      <c r="AE18" s="1">
        <f t="shared" ref="AE18:AE29" si="17">AB18*1.017</f>
        <v>0.87728779619361952</v>
      </c>
      <c r="AF18" s="1">
        <v>0.04</v>
      </c>
      <c r="AG18" s="1">
        <f t="shared" ref="AG18:AG29" si="18">(AE18+AF18)*1.21</f>
        <v>1.1099182333942796</v>
      </c>
      <c r="AI18" s="55">
        <v>1.1745346886617996</v>
      </c>
      <c r="AJ18" s="55">
        <v>0.97068982534033033</v>
      </c>
      <c r="AK18">
        <v>0.04</v>
      </c>
      <c r="AL18" s="71">
        <f>SUM(K18*$AL$3)</f>
        <v>1.2477750707081934</v>
      </c>
      <c r="AM18" s="71">
        <f t="shared" ref="AM18:AM29" si="19">SUM(AL18*1.21)</f>
        <v>1.509807835556914</v>
      </c>
      <c r="AN18" s="71">
        <f t="shared" ref="AN18:AN29" si="20">SUM(AL18*$AN$3)</f>
        <v>1.2814649976173145</v>
      </c>
      <c r="AO18" s="71">
        <f t="shared" si="7"/>
        <v>1.5505726471169505</v>
      </c>
    </row>
    <row r="19" spans="1:41" x14ac:dyDescent="0.25">
      <c r="A19" s="37"/>
      <c r="B19" s="37"/>
      <c r="C19" s="37"/>
      <c r="D19" s="37"/>
      <c r="E19" s="37"/>
      <c r="F19" s="37" t="s">
        <v>39</v>
      </c>
      <c r="G19" s="37" t="s">
        <v>30</v>
      </c>
      <c r="H19" s="37" t="s">
        <v>31</v>
      </c>
      <c r="I19" s="78">
        <v>0.96391679866838731</v>
      </c>
      <c r="J19" s="78">
        <v>1.1663393263887487</v>
      </c>
      <c r="K19" s="24">
        <f t="shared" si="10"/>
        <v>0.9033448185501447</v>
      </c>
      <c r="L19" s="25">
        <f t="shared" si="11"/>
        <v>1.0930472304456751</v>
      </c>
      <c r="M19" s="59">
        <v>0.94</v>
      </c>
      <c r="N19" s="59">
        <v>1.1399999999999999</v>
      </c>
      <c r="P19" s="1">
        <v>0.58579999999999999</v>
      </c>
      <c r="Q19" s="1">
        <v>0.70881799999999995</v>
      </c>
      <c r="R19" s="1"/>
      <c r="S19" s="1">
        <f t="shared" si="12"/>
        <v>0.58931480000000003</v>
      </c>
      <c r="T19" s="1">
        <f t="shared" si="13"/>
        <v>0.71307090800000006</v>
      </c>
      <c r="V19" s="1">
        <f t="shared" si="14"/>
        <v>0.59108274439999997</v>
      </c>
      <c r="W19" s="1">
        <f t="shared" si="2"/>
        <v>0.71521012072399992</v>
      </c>
      <c r="Y19" s="1">
        <f t="shared" si="0"/>
        <v>0.60113115105479986</v>
      </c>
      <c r="Z19" s="1">
        <v>0.04</v>
      </c>
      <c r="AA19" s="1">
        <f t="shared" si="3"/>
        <v>0.77576869277630789</v>
      </c>
      <c r="AB19" s="1">
        <f t="shared" si="15"/>
        <v>0.61014811832062177</v>
      </c>
      <c r="AC19" s="1">
        <v>0.04</v>
      </c>
      <c r="AD19" s="1">
        <f t="shared" si="16"/>
        <v>0.78667922316795236</v>
      </c>
      <c r="AE19" s="1">
        <f t="shared" si="17"/>
        <v>0.62052063633207233</v>
      </c>
      <c r="AF19" s="1">
        <v>0.04</v>
      </c>
      <c r="AG19" s="1">
        <f t="shared" si="18"/>
        <v>0.79922996996180751</v>
      </c>
      <c r="AI19" s="55">
        <v>0.85949678954127284</v>
      </c>
      <c r="AJ19" s="55">
        <v>0.71032792524072141</v>
      </c>
      <c r="AK19">
        <v>0.04</v>
      </c>
      <c r="AL19" s="71">
        <f>SUM(K19*$AL$3)</f>
        <v>0.93857526647360023</v>
      </c>
      <c r="AM19" s="71">
        <f t="shared" si="19"/>
        <v>1.1356760724330563</v>
      </c>
      <c r="AN19" s="71">
        <f t="shared" si="20"/>
        <v>0.96391679866838731</v>
      </c>
      <c r="AO19" s="71">
        <f t="shared" si="7"/>
        <v>1.1663393263887487</v>
      </c>
    </row>
    <row r="20" spans="1:41" x14ac:dyDescent="0.25">
      <c r="A20" s="37"/>
      <c r="B20" s="37"/>
      <c r="C20" s="37"/>
      <c r="D20" s="37"/>
      <c r="E20" s="37"/>
      <c r="F20" s="37" t="s">
        <v>33</v>
      </c>
      <c r="G20" s="37" t="s">
        <v>30</v>
      </c>
      <c r="H20" s="37" t="s">
        <v>31</v>
      </c>
      <c r="I20" s="78">
        <v>72.520069934961242</v>
      </c>
      <c r="J20" s="78">
        <v>87.749284621303104</v>
      </c>
      <c r="K20" s="24">
        <f t="shared" ref="K20" si="21">((AJ20+AK20)*1.143)</f>
        <v>67.962950232988661</v>
      </c>
      <c r="L20" s="25">
        <f t="shared" si="11"/>
        <v>82.235169781916284</v>
      </c>
      <c r="M20" s="59">
        <v>70.61</v>
      </c>
      <c r="N20" s="59">
        <v>85.44</v>
      </c>
      <c r="P20" s="1">
        <v>55.3581</v>
      </c>
      <c r="Q20" s="1">
        <v>66.983300999999997</v>
      </c>
      <c r="R20" s="1"/>
      <c r="S20" s="1">
        <f t="shared" si="12"/>
        <v>55.690248600000004</v>
      </c>
      <c r="T20" s="1">
        <f t="shared" si="13"/>
        <v>67.385200806</v>
      </c>
      <c r="V20" s="1">
        <f t="shared" si="14"/>
        <v>55.857319345800001</v>
      </c>
      <c r="W20" s="1">
        <f t="shared" si="2"/>
        <v>67.587356408418003</v>
      </c>
      <c r="Y20" s="1">
        <f t="shared" si="0"/>
        <v>56.806893774678592</v>
      </c>
      <c r="Z20" s="1"/>
      <c r="AA20" s="1">
        <f t="shared" si="3"/>
        <v>68.7363414673611</v>
      </c>
      <c r="AB20" s="1">
        <f t="shared" si="15"/>
        <v>57.658997181298766</v>
      </c>
      <c r="AC20" s="1"/>
      <c r="AD20" s="1">
        <f t="shared" si="16"/>
        <v>69.767386589371498</v>
      </c>
      <c r="AE20" s="1">
        <f t="shared" si="17"/>
        <v>58.639200133380839</v>
      </c>
      <c r="AF20" s="1"/>
      <c r="AG20" s="1">
        <f t="shared" si="18"/>
        <v>70.953432161390808</v>
      </c>
      <c r="AI20" s="55">
        <v>71.946780211650278</v>
      </c>
      <c r="AJ20" s="55">
        <v>59.460148935248171</v>
      </c>
      <c r="AL20" s="71">
        <f>SUM(K20*$AL$3)</f>
        <v>70.613505292075217</v>
      </c>
      <c r="AM20" s="71">
        <f t="shared" si="19"/>
        <v>85.442341403411007</v>
      </c>
      <c r="AN20" s="71">
        <f t="shared" si="20"/>
        <v>72.520069934961242</v>
      </c>
      <c r="AO20" s="71">
        <f t="shared" si="7"/>
        <v>87.749284621303104</v>
      </c>
    </row>
    <row r="21" spans="1:41" ht="27.75" customHeight="1" x14ac:dyDescent="0.25">
      <c r="A21" s="37"/>
      <c r="B21" s="37"/>
      <c r="C21" s="37"/>
      <c r="D21" s="37" t="s">
        <v>82</v>
      </c>
      <c r="E21" s="37" t="s">
        <v>80</v>
      </c>
      <c r="F21" s="37" t="s">
        <v>29</v>
      </c>
      <c r="G21" s="37" t="s">
        <v>30</v>
      </c>
      <c r="H21" s="37" t="s">
        <v>31</v>
      </c>
      <c r="I21" s="26">
        <v>4.5</v>
      </c>
      <c r="J21" s="78">
        <v>5.44</v>
      </c>
      <c r="K21" s="24">
        <f t="shared" si="10"/>
        <v>1.4613329157011183</v>
      </c>
      <c r="L21" s="25">
        <f t="shared" si="11"/>
        <v>1.7682128279983531</v>
      </c>
      <c r="M21" s="59">
        <v>1.52</v>
      </c>
      <c r="N21" s="59">
        <v>1.84</v>
      </c>
      <c r="P21" s="1">
        <v>1.0403</v>
      </c>
      <c r="Q21" s="1">
        <v>1.2587630000000001</v>
      </c>
      <c r="R21" s="1"/>
      <c r="S21" s="1">
        <f t="shared" si="12"/>
        <v>1.0465418</v>
      </c>
      <c r="T21" s="1">
        <f t="shared" si="13"/>
        <v>1.2663155779999999</v>
      </c>
      <c r="V21" s="1">
        <f t="shared" si="14"/>
        <v>1.0496814253999998</v>
      </c>
      <c r="W21" s="1">
        <f t="shared" si="2"/>
        <v>1.2701145247339998</v>
      </c>
      <c r="Y21" s="1">
        <f t="shared" si="0"/>
        <v>1.0675260096317996</v>
      </c>
      <c r="Z21" s="1">
        <v>0.04</v>
      </c>
      <c r="AA21" s="1">
        <f t="shared" si="3"/>
        <v>1.3401064716544775</v>
      </c>
      <c r="AB21" s="1">
        <f t="shared" si="15"/>
        <v>1.0835388997762765</v>
      </c>
      <c r="AC21" s="1">
        <v>0.04</v>
      </c>
      <c r="AD21" s="1">
        <f t="shared" si="16"/>
        <v>1.3594820687292946</v>
      </c>
      <c r="AE21" s="1">
        <f t="shared" si="17"/>
        <v>1.101959061072473</v>
      </c>
      <c r="AF21" s="1">
        <v>0.04</v>
      </c>
      <c r="AG21" s="1">
        <f t="shared" si="18"/>
        <v>1.3817704638976924</v>
      </c>
      <c r="AI21" s="55">
        <v>1.4501928503922599</v>
      </c>
      <c r="AJ21" s="55">
        <v>1.1985064879274876</v>
      </c>
      <c r="AK21">
        <v>0.04</v>
      </c>
      <c r="AL21" s="71">
        <f>SUM(K21*$AL$3)</f>
        <v>1.5183248994134619</v>
      </c>
      <c r="AM21" s="71">
        <f t="shared" si="19"/>
        <v>1.8371731282902888</v>
      </c>
      <c r="AN21" s="71">
        <f>SUM((AL21*$AN$3)+1)</f>
        <v>2.559319671697625</v>
      </c>
      <c r="AO21" s="71">
        <f t="shared" si="7"/>
        <v>3.096776802754126</v>
      </c>
    </row>
    <row r="22" spans="1:41" x14ac:dyDescent="0.25">
      <c r="A22" s="37"/>
      <c r="B22" s="37"/>
      <c r="C22" s="37"/>
      <c r="D22" s="37"/>
      <c r="E22" s="37"/>
      <c r="F22" s="37" t="s">
        <v>39</v>
      </c>
      <c r="G22" s="37" t="s">
        <v>30</v>
      </c>
      <c r="H22" s="37" t="s">
        <v>31</v>
      </c>
      <c r="I22" s="26">
        <v>3.78</v>
      </c>
      <c r="J22" s="78">
        <v>4.57</v>
      </c>
      <c r="K22" s="24">
        <f t="shared" si="10"/>
        <v>1.0769411154415587</v>
      </c>
      <c r="L22" s="25">
        <f t="shared" si="11"/>
        <v>1.3030987496842861</v>
      </c>
      <c r="M22" s="59">
        <v>1.1200000000000001</v>
      </c>
      <c r="N22" s="59">
        <v>1.35</v>
      </c>
      <c r="P22" s="1">
        <v>0.72719999999999996</v>
      </c>
      <c r="Q22" s="1">
        <v>0.87991199999999992</v>
      </c>
      <c r="R22" s="1"/>
      <c r="S22" s="1">
        <f t="shared" si="12"/>
        <v>0.73156319999999997</v>
      </c>
      <c r="T22" s="1">
        <f t="shared" si="13"/>
        <v>0.88519147199999992</v>
      </c>
      <c r="V22" s="1">
        <f t="shared" si="14"/>
        <v>0.73375788959999988</v>
      </c>
      <c r="W22" s="1">
        <f t="shared" si="2"/>
        <v>0.88784704641599987</v>
      </c>
      <c r="Y22" s="1">
        <f t="shared" si="0"/>
        <v>0.74623177372319982</v>
      </c>
      <c r="Z22" s="1">
        <v>0.04</v>
      </c>
      <c r="AA22" s="1">
        <f t="shared" si="3"/>
        <v>0.95134044620507174</v>
      </c>
      <c r="AB22" s="1">
        <f t="shared" si="15"/>
        <v>0.75742525032904773</v>
      </c>
      <c r="AC22" s="1">
        <v>0.04</v>
      </c>
      <c r="AD22" s="1">
        <f t="shared" si="16"/>
        <v>0.96488455289814778</v>
      </c>
      <c r="AE22" s="1">
        <f t="shared" si="17"/>
        <v>0.77030147958464146</v>
      </c>
      <c r="AF22" s="1">
        <v>0.04</v>
      </c>
      <c r="AG22" s="1">
        <f t="shared" si="18"/>
        <v>0.98046479029741618</v>
      </c>
      <c r="AI22" s="55">
        <v>1.04326889736158</v>
      </c>
      <c r="AJ22" s="55">
        <v>0.86220570029882648</v>
      </c>
      <c r="AK22">
        <v>0.04</v>
      </c>
      <c r="AL22" s="71">
        <f t="shared" ref="AL22:AL29" si="22">SUM(K22*$AL$3)</f>
        <v>1.1189418189437794</v>
      </c>
      <c r="AM22" s="71">
        <f t="shared" si="19"/>
        <v>1.3539196009219732</v>
      </c>
      <c r="AN22" s="72">
        <f>SUM((AL22*$AN$3)+1)</f>
        <v>2.1491532480552613</v>
      </c>
      <c r="AO22" s="71">
        <f t="shared" si="7"/>
        <v>2.600475430146866</v>
      </c>
    </row>
    <row r="23" spans="1:41" x14ac:dyDescent="0.25">
      <c r="A23" s="37"/>
      <c r="B23" s="37"/>
      <c r="C23" s="37"/>
      <c r="D23" s="37"/>
      <c r="E23" s="37"/>
      <c r="F23" s="37" t="s">
        <v>33</v>
      </c>
      <c r="G23" s="37" t="s">
        <v>30</v>
      </c>
      <c r="H23" s="37" t="s">
        <v>31</v>
      </c>
      <c r="I23" s="26">
        <v>129.22999999999999</v>
      </c>
      <c r="J23" s="78">
        <v>156.37</v>
      </c>
      <c r="K23" s="24">
        <f>((AJ23+AK23)*1.143)</f>
        <v>67.962950232988661</v>
      </c>
      <c r="L23" s="25">
        <f t="shared" si="11"/>
        <v>82.235169781916284</v>
      </c>
      <c r="M23" s="59">
        <v>70.61</v>
      </c>
      <c r="N23" s="59">
        <v>85.44</v>
      </c>
      <c r="P23" s="1">
        <v>55.3581</v>
      </c>
      <c r="Q23" s="1">
        <v>66.983300999999997</v>
      </c>
      <c r="R23" s="1"/>
      <c r="S23" s="1">
        <f t="shared" si="12"/>
        <v>55.690248600000004</v>
      </c>
      <c r="T23" s="1">
        <f t="shared" si="13"/>
        <v>67.385200806</v>
      </c>
      <c r="V23" s="1">
        <f t="shared" si="14"/>
        <v>55.857319345800001</v>
      </c>
      <c r="W23" s="1">
        <f t="shared" si="2"/>
        <v>67.587356408418003</v>
      </c>
      <c r="Y23" s="1">
        <f t="shared" si="0"/>
        <v>56.806893774678592</v>
      </c>
      <c r="Z23" s="1"/>
      <c r="AA23" s="1">
        <f t="shared" si="3"/>
        <v>68.7363414673611</v>
      </c>
      <c r="AB23" s="1">
        <f t="shared" si="15"/>
        <v>57.658997181298766</v>
      </c>
      <c r="AC23" s="1"/>
      <c r="AD23" s="1">
        <f t="shared" si="16"/>
        <v>69.767386589371498</v>
      </c>
      <c r="AE23" s="1">
        <f t="shared" si="17"/>
        <v>58.639200133380839</v>
      </c>
      <c r="AF23" s="1"/>
      <c r="AG23" s="1">
        <f t="shared" si="18"/>
        <v>70.953432161390808</v>
      </c>
      <c r="AI23" s="55">
        <v>71.946780211650278</v>
      </c>
      <c r="AJ23" s="55">
        <v>59.460148935248171</v>
      </c>
      <c r="AL23" s="71">
        <f t="shared" si="22"/>
        <v>70.613505292075217</v>
      </c>
      <c r="AM23" s="71">
        <f t="shared" si="19"/>
        <v>85.442341403411007</v>
      </c>
      <c r="AN23" s="72">
        <f t="shared" ref="AN23" si="23">SUM((AL23*$AN$3)+1)</f>
        <v>73.520069934961242</v>
      </c>
      <c r="AO23" s="71">
        <f t="shared" si="7"/>
        <v>88.959284621303098</v>
      </c>
    </row>
    <row r="24" spans="1:41" ht="27.75" customHeight="1" x14ac:dyDescent="0.25">
      <c r="A24" s="37"/>
      <c r="B24" s="37"/>
      <c r="C24" s="37"/>
      <c r="D24" s="37" t="s">
        <v>40</v>
      </c>
      <c r="E24" s="37" t="s">
        <v>42</v>
      </c>
      <c r="F24" s="37" t="s">
        <v>29</v>
      </c>
      <c r="G24" s="37" t="s">
        <v>30</v>
      </c>
      <c r="H24" s="37" t="s">
        <v>31</v>
      </c>
      <c r="I24" s="78">
        <v>1.2814649976173145</v>
      </c>
      <c r="J24" s="78">
        <v>1.5505726471169505</v>
      </c>
      <c r="K24" s="24">
        <f t="shared" si="10"/>
        <v>1.2009384703639976</v>
      </c>
      <c r="L24" s="25">
        <f t="shared" si="11"/>
        <v>1.453135549140437</v>
      </c>
      <c r="M24" s="59">
        <v>1.25</v>
      </c>
      <c r="N24" s="59">
        <v>1.51</v>
      </c>
      <c r="P24" s="1">
        <v>0.82819999999999994</v>
      </c>
      <c r="Q24" s="1">
        <v>1.002122</v>
      </c>
      <c r="R24" s="1"/>
      <c r="S24" s="1">
        <f t="shared" si="12"/>
        <v>0.83316919999999994</v>
      </c>
      <c r="T24" s="1">
        <f t="shared" si="13"/>
        <v>1.0081347319999998</v>
      </c>
      <c r="V24" s="1">
        <f t="shared" si="14"/>
        <v>0.83566870759999989</v>
      </c>
      <c r="W24" s="1">
        <f t="shared" si="2"/>
        <v>1.011159136196</v>
      </c>
      <c r="Y24" s="1">
        <f t="shared" si="0"/>
        <v>0.84987507562919984</v>
      </c>
      <c r="Z24" s="1">
        <v>0.04</v>
      </c>
      <c r="AA24" s="1">
        <f t="shared" si="3"/>
        <v>1.0767488415113318</v>
      </c>
      <c r="AB24" s="1">
        <f t="shared" si="15"/>
        <v>0.86262320176363771</v>
      </c>
      <c r="AC24" s="1">
        <v>0.04</v>
      </c>
      <c r="AD24" s="1">
        <f t="shared" si="16"/>
        <v>1.0921740741340016</v>
      </c>
      <c r="AE24" s="1">
        <f t="shared" si="17"/>
        <v>0.87728779619361952</v>
      </c>
      <c r="AF24" s="1">
        <v>0.04</v>
      </c>
      <c r="AG24" s="1">
        <f t="shared" si="18"/>
        <v>1.1099182333942796</v>
      </c>
      <c r="AI24" s="55">
        <v>1.1745346886617996</v>
      </c>
      <c r="AJ24" s="55">
        <v>0.97068982534033033</v>
      </c>
      <c r="AK24">
        <v>0.04</v>
      </c>
      <c r="AL24" s="71">
        <f t="shared" si="22"/>
        <v>1.2477750707081934</v>
      </c>
      <c r="AM24" s="71">
        <f t="shared" si="19"/>
        <v>1.509807835556914</v>
      </c>
      <c r="AN24" s="71">
        <f t="shared" si="20"/>
        <v>1.2814649976173145</v>
      </c>
      <c r="AO24" s="71">
        <f t="shared" si="7"/>
        <v>1.5505726471169505</v>
      </c>
    </row>
    <row r="25" spans="1:41" x14ac:dyDescent="0.25">
      <c r="A25" s="37"/>
      <c r="B25" s="37"/>
      <c r="C25" s="37"/>
      <c r="D25" s="37"/>
      <c r="E25" s="37"/>
      <c r="F25" s="37" t="s">
        <v>39</v>
      </c>
      <c r="G25" s="37" t="s">
        <v>30</v>
      </c>
      <c r="H25" s="37" t="s">
        <v>31</v>
      </c>
      <c r="I25" s="78">
        <v>0.96391679866838731</v>
      </c>
      <c r="J25" s="78">
        <v>1.1663393263887487</v>
      </c>
      <c r="K25" s="24">
        <f t="shared" si="10"/>
        <v>0.9033448185501447</v>
      </c>
      <c r="L25" s="25">
        <f t="shared" si="11"/>
        <v>1.0930472304456751</v>
      </c>
      <c r="M25" s="59">
        <v>0.94</v>
      </c>
      <c r="N25" s="59">
        <v>1.1399999999999999</v>
      </c>
      <c r="P25" s="1">
        <v>0.58579999999999999</v>
      </c>
      <c r="Q25" s="1">
        <v>0.70881799999999995</v>
      </c>
      <c r="R25" s="1"/>
      <c r="S25" s="1">
        <f t="shared" si="12"/>
        <v>0.58931480000000003</v>
      </c>
      <c r="T25" s="1">
        <f t="shared" si="13"/>
        <v>0.71307090800000006</v>
      </c>
      <c r="V25" s="1">
        <f t="shared" si="14"/>
        <v>0.59108274439999997</v>
      </c>
      <c r="W25" s="1">
        <f t="shared" si="2"/>
        <v>0.71521012072399992</v>
      </c>
      <c r="Y25" s="1">
        <f t="shared" si="0"/>
        <v>0.60113115105479986</v>
      </c>
      <c r="Z25" s="1">
        <v>0.04</v>
      </c>
      <c r="AA25" s="1">
        <f t="shared" si="3"/>
        <v>0.77576869277630789</v>
      </c>
      <c r="AB25" s="1">
        <f t="shared" si="15"/>
        <v>0.61014811832062177</v>
      </c>
      <c r="AC25" s="1">
        <v>0.04</v>
      </c>
      <c r="AD25" s="1">
        <f t="shared" si="16"/>
        <v>0.78667922316795236</v>
      </c>
      <c r="AE25" s="1">
        <f t="shared" si="17"/>
        <v>0.62052063633207233</v>
      </c>
      <c r="AF25" s="1">
        <v>0.04</v>
      </c>
      <c r="AG25" s="1">
        <f t="shared" si="18"/>
        <v>0.79922996996180751</v>
      </c>
      <c r="AI25" s="55">
        <v>0.85949678954127284</v>
      </c>
      <c r="AJ25" s="55">
        <v>0.71032792524072141</v>
      </c>
      <c r="AK25">
        <v>0.04</v>
      </c>
      <c r="AL25" s="71">
        <f t="shared" si="22"/>
        <v>0.93857526647360023</v>
      </c>
      <c r="AM25" s="71">
        <f t="shared" si="19"/>
        <v>1.1356760724330563</v>
      </c>
      <c r="AN25" s="71">
        <f t="shared" si="20"/>
        <v>0.96391679866838731</v>
      </c>
      <c r="AO25" s="71">
        <f t="shared" si="7"/>
        <v>1.1663393263887487</v>
      </c>
    </row>
    <row r="26" spans="1:41" x14ac:dyDescent="0.25">
      <c r="A26" s="37"/>
      <c r="B26" s="37"/>
      <c r="C26" s="37"/>
      <c r="D26" s="37"/>
      <c r="E26" s="37"/>
      <c r="F26" s="37" t="s">
        <v>33</v>
      </c>
      <c r="G26" s="37" t="s">
        <v>30</v>
      </c>
      <c r="H26" s="37" t="s">
        <v>31</v>
      </c>
      <c r="I26" s="78">
        <v>72.520069934961242</v>
      </c>
      <c r="J26" s="78">
        <v>87.749284621303104</v>
      </c>
      <c r="K26" s="24">
        <f>((AJ26+AK26)*1.143)</f>
        <v>67.962950232988661</v>
      </c>
      <c r="L26" s="25">
        <f t="shared" si="11"/>
        <v>82.235169781916284</v>
      </c>
      <c r="M26" s="59">
        <v>70.61</v>
      </c>
      <c r="N26" s="59">
        <v>85.44</v>
      </c>
      <c r="P26" s="1">
        <v>55.3581</v>
      </c>
      <c r="Q26" s="1">
        <v>66.983300999999997</v>
      </c>
      <c r="R26" s="1"/>
      <c r="S26" s="1">
        <f t="shared" si="12"/>
        <v>55.690248600000004</v>
      </c>
      <c r="T26" s="1">
        <f t="shared" si="13"/>
        <v>67.385200806</v>
      </c>
      <c r="V26" s="1">
        <f t="shared" si="14"/>
        <v>55.857319345800001</v>
      </c>
      <c r="W26" s="1">
        <f t="shared" si="2"/>
        <v>67.587356408418003</v>
      </c>
      <c r="Y26" s="1">
        <f t="shared" si="0"/>
        <v>56.806893774678592</v>
      </c>
      <c r="Z26" s="1"/>
      <c r="AA26" s="1">
        <f t="shared" si="3"/>
        <v>68.7363414673611</v>
      </c>
      <c r="AB26" s="1">
        <f t="shared" si="15"/>
        <v>57.658997181298766</v>
      </c>
      <c r="AC26" s="1"/>
      <c r="AD26" s="1">
        <f t="shared" si="16"/>
        <v>69.767386589371498</v>
      </c>
      <c r="AE26" s="1">
        <f t="shared" si="17"/>
        <v>58.639200133380839</v>
      </c>
      <c r="AF26" s="1"/>
      <c r="AG26" s="1">
        <f t="shared" si="18"/>
        <v>70.953432161390808</v>
      </c>
      <c r="AI26" s="55">
        <v>71.946780211650278</v>
      </c>
      <c r="AJ26" s="55">
        <v>59.460148935248171</v>
      </c>
      <c r="AL26" s="71">
        <f t="shared" si="22"/>
        <v>70.613505292075217</v>
      </c>
      <c r="AM26" s="71">
        <f t="shared" si="19"/>
        <v>85.442341403411007</v>
      </c>
      <c r="AN26" s="71">
        <f t="shared" si="20"/>
        <v>72.520069934961242</v>
      </c>
      <c r="AO26" s="71">
        <f t="shared" si="7"/>
        <v>87.749284621303104</v>
      </c>
    </row>
    <row r="27" spans="1:41" x14ac:dyDescent="0.25">
      <c r="A27" s="37"/>
      <c r="B27" s="37"/>
      <c r="C27" s="37"/>
      <c r="D27" s="37" t="s">
        <v>41</v>
      </c>
      <c r="E27" s="37" t="s">
        <v>44</v>
      </c>
      <c r="F27" s="37" t="s">
        <v>29</v>
      </c>
      <c r="G27" s="37" t="s">
        <v>30</v>
      </c>
      <c r="H27" s="37" t="s">
        <v>31</v>
      </c>
      <c r="I27" s="78">
        <v>1.2814649976173145</v>
      </c>
      <c r="J27" s="78">
        <v>1.5505726471169505</v>
      </c>
      <c r="K27" s="24">
        <f t="shared" si="10"/>
        <v>1.2009384703639976</v>
      </c>
      <c r="L27" s="25">
        <f t="shared" si="11"/>
        <v>1.453135549140437</v>
      </c>
      <c r="M27" s="59">
        <v>1.25</v>
      </c>
      <c r="N27" s="59">
        <v>1.51</v>
      </c>
      <c r="P27" s="1">
        <v>0.82819999999999994</v>
      </c>
      <c r="Q27" s="1">
        <v>1.002122</v>
      </c>
      <c r="R27" s="1"/>
      <c r="S27" s="1">
        <f t="shared" si="12"/>
        <v>0.83316919999999994</v>
      </c>
      <c r="T27" s="1">
        <f t="shared" si="13"/>
        <v>1.0081347319999998</v>
      </c>
      <c r="V27" s="1">
        <f t="shared" si="14"/>
        <v>0.83566870759999989</v>
      </c>
      <c r="W27" s="1">
        <f t="shared" si="2"/>
        <v>1.011159136196</v>
      </c>
      <c r="Y27" s="1">
        <f t="shared" si="0"/>
        <v>0.84987507562919984</v>
      </c>
      <c r="Z27" s="1">
        <v>0.04</v>
      </c>
      <c r="AA27" s="1">
        <f t="shared" si="3"/>
        <v>1.0767488415113318</v>
      </c>
      <c r="AB27" s="1">
        <f t="shared" si="15"/>
        <v>0.86262320176363771</v>
      </c>
      <c r="AC27" s="1">
        <v>0.04</v>
      </c>
      <c r="AD27" s="1">
        <f t="shared" si="16"/>
        <v>1.0921740741340016</v>
      </c>
      <c r="AE27" s="1">
        <f t="shared" si="17"/>
        <v>0.87728779619361952</v>
      </c>
      <c r="AF27" s="1">
        <v>0.04</v>
      </c>
      <c r="AG27" s="1">
        <f t="shared" si="18"/>
        <v>1.1099182333942796</v>
      </c>
      <c r="AI27" s="55">
        <v>1.1745346886617996</v>
      </c>
      <c r="AJ27" s="55">
        <v>0.97068982534033033</v>
      </c>
      <c r="AK27">
        <v>0.04</v>
      </c>
      <c r="AL27" s="71">
        <f t="shared" si="22"/>
        <v>1.2477750707081934</v>
      </c>
      <c r="AM27" s="71">
        <f t="shared" si="19"/>
        <v>1.509807835556914</v>
      </c>
      <c r="AN27" s="71">
        <f t="shared" si="20"/>
        <v>1.2814649976173145</v>
      </c>
      <c r="AO27" s="71">
        <f t="shared" si="7"/>
        <v>1.5505726471169505</v>
      </c>
    </row>
    <row r="28" spans="1:41" x14ac:dyDescent="0.25">
      <c r="A28" s="37"/>
      <c r="B28" s="37"/>
      <c r="C28" s="37"/>
      <c r="D28" s="37"/>
      <c r="E28" s="37"/>
      <c r="F28" s="37" t="s">
        <v>39</v>
      </c>
      <c r="G28" s="37" t="s">
        <v>30</v>
      </c>
      <c r="H28" s="37" t="s">
        <v>31</v>
      </c>
      <c r="I28" s="78">
        <v>0.96391679866838731</v>
      </c>
      <c r="J28" s="78">
        <v>1.1663393263887487</v>
      </c>
      <c r="K28" s="24">
        <f t="shared" si="10"/>
        <v>0.9033448185501447</v>
      </c>
      <c r="L28" s="25">
        <f t="shared" si="11"/>
        <v>1.0930472304456751</v>
      </c>
      <c r="M28" s="59">
        <v>0.94</v>
      </c>
      <c r="N28" s="59">
        <v>1.1399999999999999</v>
      </c>
      <c r="P28" s="1">
        <v>0.58579999999999999</v>
      </c>
      <c r="Q28" s="1">
        <v>0.70881799999999995</v>
      </c>
      <c r="R28" s="1"/>
      <c r="S28" s="1">
        <f t="shared" si="12"/>
        <v>0.58931480000000003</v>
      </c>
      <c r="T28" s="1">
        <f t="shared" si="13"/>
        <v>0.71307090800000006</v>
      </c>
      <c r="V28" s="1">
        <f t="shared" si="14"/>
        <v>0.59108274439999997</v>
      </c>
      <c r="W28" s="1">
        <f t="shared" si="2"/>
        <v>0.71521012072399992</v>
      </c>
      <c r="Y28" s="1">
        <f t="shared" si="0"/>
        <v>0.60113115105479986</v>
      </c>
      <c r="Z28" s="1">
        <v>0.04</v>
      </c>
      <c r="AA28" s="1">
        <f t="shared" si="3"/>
        <v>0.77576869277630789</v>
      </c>
      <c r="AB28" s="1">
        <f t="shared" si="15"/>
        <v>0.61014811832062177</v>
      </c>
      <c r="AC28" s="1">
        <v>0.04</v>
      </c>
      <c r="AD28" s="1">
        <f t="shared" si="16"/>
        <v>0.78667922316795236</v>
      </c>
      <c r="AE28" s="1">
        <f t="shared" si="17"/>
        <v>0.62052063633207233</v>
      </c>
      <c r="AF28" s="1">
        <v>0.04</v>
      </c>
      <c r="AG28" s="1">
        <f t="shared" si="18"/>
        <v>0.79922996996180751</v>
      </c>
      <c r="AI28" s="55">
        <v>0.85949678954127284</v>
      </c>
      <c r="AJ28" s="55">
        <v>0.71032792524072141</v>
      </c>
      <c r="AK28">
        <v>0.04</v>
      </c>
      <c r="AL28" s="71">
        <f t="shared" si="22"/>
        <v>0.93857526647360023</v>
      </c>
      <c r="AM28" s="71">
        <f t="shared" si="19"/>
        <v>1.1356760724330563</v>
      </c>
      <c r="AN28" s="71">
        <f t="shared" si="20"/>
        <v>0.96391679866838731</v>
      </c>
      <c r="AO28" s="71">
        <f t="shared" si="7"/>
        <v>1.1663393263887487</v>
      </c>
    </row>
    <row r="29" spans="1:41" x14ac:dyDescent="0.25">
      <c r="A29" s="37"/>
      <c r="B29" s="37"/>
      <c r="C29" s="37"/>
      <c r="D29" s="37"/>
      <c r="E29" s="37"/>
      <c r="F29" s="37" t="s">
        <v>33</v>
      </c>
      <c r="G29" s="37" t="s">
        <v>30</v>
      </c>
      <c r="H29" s="37" t="s">
        <v>31</v>
      </c>
      <c r="I29" s="78">
        <v>72.520069934961242</v>
      </c>
      <c r="J29" s="78">
        <v>87.749284621303104</v>
      </c>
      <c r="K29" s="24">
        <f>((AJ29+AK29)*1.143)</f>
        <v>67.962950232988661</v>
      </c>
      <c r="L29" s="25">
        <f t="shared" si="11"/>
        <v>82.235169781916284</v>
      </c>
      <c r="M29" s="59">
        <v>70.61</v>
      </c>
      <c r="N29" s="59">
        <v>85.44</v>
      </c>
      <c r="P29" s="1">
        <v>55.3581</v>
      </c>
      <c r="Q29" s="1">
        <v>66.983300999999997</v>
      </c>
      <c r="R29" s="1"/>
      <c r="S29" s="1">
        <f t="shared" si="12"/>
        <v>55.690248600000004</v>
      </c>
      <c r="T29" s="1">
        <f t="shared" si="13"/>
        <v>67.385200806</v>
      </c>
      <c r="V29" s="1">
        <f t="shared" si="14"/>
        <v>55.857319345800001</v>
      </c>
      <c r="W29" s="1">
        <f t="shared" si="2"/>
        <v>67.587356408418003</v>
      </c>
      <c r="Y29" s="1">
        <f t="shared" si="0"/>
        <v>56.806893774678592</v>
      </c>
      <c r="Z29" s="1"/>
      <c r="AA29" s="1">
        <f t="shared" si="3"/>
        <v>68.7363414673611</v>
      </c>
      <c r="AB29" s="1">
        <f t="shared" si="15"/>
        <v>57.658997181298766</v>
      </c>
      <c r="AC29" s="1"/>
      <c r="AD29" s="1">
        <f t="shared" si="16"/>
        <v>69.767386589371498</v>
      </c>
      <c r="AE29" s="1">
        <f t="shared" si="17"/>
        <v>58.639200133380839</v>
      </c>
      <c r="AF29" s="1"/>
      <c r="AG29" s="1">
        <f t="shared" si="18"/>
        <v>70.953432161390808</v>
      </c>
      <c r="AI29" s="55">
        <v>71.946780211650278</v>
      </c>
      <c r="AJ29" s="55">
        <v>59.460148935248171</v>
      </c>
      <c r="AL29" s="71">
        <f t="shared" si="22"/>
        <v>70.613505292075217</v>
      </c>
      <c r="AM29" s="71">
        <f t="shared" si="19"/>
        <v>85.442341403411007</v>
      </c>
      <c r="AN29" s="71">
        <f t="shared" si="20"/>
        <v>72.520069934961242</v>
      </c>
      <c r="AO29" s="71">
        <f t="shared" si="7"/>
        <v>87.749284621303104</v>
      </c>
    </row>
    <row r="30" spans="1:41" x14ac:dyDescent="0.25">
      <c r="A30" s="44"/>
      <c r="B30" s="44"/>
      <c r="C30" s="44"/>
      <c r="D30" s="44"/>
      <c r="E30" s="44"/>
      <c r="F30" s="44"/>
      <c r="G30" s="44"/>
      <c r="H30" s="44"/>
      <c r="I30" s="79"/>
      <c r="J30" s="79"/>
      <c r="K30" s="20"/>
      <c r="L30" s="19"/>
      <c r="M30" s="60"/>
      <c r="N30" s="60"/>
      <c r="P30" s="1"/>
      <c r="Q30" s="1"/>
      <c r="R30" s="1"/>
      <c r="S30" s="1"/>
      <c r="T30" s="1"/>
      <c r="V30" s="1"/>
      <c r="W30" s="1"/>
      <c r="Y30" s="1"/>
      <c r="Z30" s="1"/>
      <c r="AA30" s="1"/>
      <c r="AB30" s="1"/>
      <c r="AC30" s="1"/>
      <c r="AD30" s="1"/>
      <c r="AE30" s="1"/>
      <c r="AF30" s="1"/>
      <c r="AG30" s="1"/>
      <c r="AO30" s="71"/>
    </row>
    <row r="31" spans="1:41" ht="32.25" customHeight="1" x14ac:dyDescent="0.25">
      <c r="A31" s="40" t="s">
        <v>25</v>
      </c>
      <c r="B31" s="41"/>
      <c r="C31" s="41"/>
      <c r="D31" s="41"/>
      <c r="E31" s="41"/>
      <c r="F31" s="12"/>
      <c r="G31" s="12"/>
      <c r="H31" s="12"/>
      <c r="I31" s="77"/>
      <c r="J31" s="77"/>
      <c r="K31" s="12"/>
      <c r="L31" s="18"/>
      <c r="M31" s="62"/>
      <c r="N31" s="62"/>
      <c r="R31" s="1"/>
      <c r="V31" s="1"/>
      <c r="W31" s="1"/>
      <c r="Y31" s="1"/>
      <c r="Z31" s="1"/>
      <c r="AA31" s="1"/>
      <c r="AB31" s="1"/>
      <c r="AC31" s="1"/>
      <c r="AD31" s="1"/>
      <c r="AE31" s="1"/>
      <c r="AF31" s="1"/>
      <c r="AG31" s="1"/>
      <c r="AO31" s="71"/>
    </row>
    <row r="32" spans="1:41" ht="27.75" customHeight="1" x14ac:dyDescent="0.25">
      <c r="A32" s="37"/>
      <c r="B32" s="36" t="s">
        <v>37</v>
      </c>
      <c r="C32" s="36"/>
      <c r="D32" s="37" t="s">
        <v>43</v>
      </c>
      <c r="E32" s="37" t="s">
        <v>46</v>
      </c>
      <c r="F32" s="37" t="s">
        <v>29</v>
      </c>
      <c r="G32" s="37" t="s">
        <v>30</v>
      </c>
      <c r="H32" s="37" t="s">
        <v>31</v>
      </c>
      <c r="I32" s="78">
        <v>1.2814649976173145</v>
      </c>
      <c r="J32" s="78">
        <v>1.5505726471169505</v>
      </c>
      <c r="K32" s="24">
        <f t="shared" ref="K32:K36" si="24">(((AJ32+AK32)+AK32)*1.143)</f>
        <v>1.2009384703639976</v>
      </c>
      <c r="L32" s="25">
        <f t="shared" ref="L32:L37" si="25">K32*1.21</f>
        <v>1.453135549140437</v>
      </c>
      <c r="M32" s="59">
        <v>1.25</v>
      </c>
      <c r="N32" s="59">
        <v>1.51</v>
      </c>
      <c r="P32" s="1">
        <v>0.82819999999999994</v>
      </c>
      <c r="Q32" s="1">
        <v>1.002122</v>
      </c>
      <c r="R32" s="1"/>
      <c r="S32" s="1">
        <f t="shared" ref="S32:S37" si="26">SUM(P32*1.006)</f>
        <v>0.83316919999999994</v>
      </c>
      <c r="T32" s="1">
        <f t="shared" ref="T32:T37" si="27">SUM(S32*1.21)</f>
        <v>1.0081347319999998</v>
      </c>
      <c r="V32" s="1">
        <f t="shared" ref="V32:V37" si="28">S32*1.003</f>
        <v>0.83566870759999989</v>
      </c>
      <c r="W32" s="1">
        <f t="shared" si="2"/>
        <v>1.011159136196</v>
      </c>
      <c r="Y32" s="1">
        <f t="shared" si="0"/>
        <v>0.84987507562919984</v>
      </c>
      <c r="Z32" s="1">
        <v>0.04</v>
      </c>
      <c r="AA32" s="1">
        <f t="shared" si="3"/>
        <v>1.0767488415113318</v>
      </c>
      <c r="AB32" s="1">
        <f t="shared" ref="AB32:AB37" si="29">Y32*1.015</f>
        <v>0.86262320176363771</v>
      </c>
      <c r="AC32" s="1">
        <v>0.04</v>
      </c>
      <c r="AD32" s="1">
        <f t="shared" ref="AD32:AD37" si="30">(AB32+AC32)*1.21</f>
        <v>1.0921740741340016</v>
      </c>
      <c r="AE32" s="1">
        <f t="shared" ref="AE32:AE37" si="31">AB32*1.017</f>
        <v>0.87728779619361952</v>
      </c>
      <c r="AF32" s="1">
        <v>0.04</v>
      </c>
      <c r="AG32" s="1">
        <f t="shared" ref="AG32:AG37" si="32">(AE32+AF32)*1.21</f>
        <v>1.1099182333942796</v>
      </c>
      <c r="AI32" s="55">
        <v>1.1745346886617996</v>
      </c>
      <c r="AJ32" s="55">
        <v>0.97068982534033033</v>
      </c>
      <c r="AK32">
        <v>0.04</v>
      </c>
      <c r="AL32" s="71">
        <f t="shared" ref="AL32:AL37" si="33">SUM(K32*$AL$3)</f>
        <v>1.2477750707081934</v>
      </c>
      <c r="AM32" s="71">
        <f t="shared" ref="AM32:AM37" si="34">SUM(AL32*1.21)</f>
        <v>1.509807835556914</v>
      </c>
      <c r="AN32" s="71">
        <f t="shared" ref="AN32:AN37" si="35">SUM(AL32*$AN$3)</f>
        <v>1.2814649976173145</v>
      </c>
      <c r="AO32" s="71">
        <f t="shared" si="7"/>
        <v>1.5505726471169505</v>
      </c>
    </row>
    <row r="33" spans="1:41" x14ac:dyDescent="0.25">
      <c r="A33" s="37"/>
      <c r="B33" s="37"/>
      <c r="C33" s="37"/>
      <c r="D33" s="37"/>
      <c r="E33" s="37"/>
      <c r="F33" s="37" t="s">
        <v>39</v>
      </c>
      <c r="G33" s="37" t="s">
        <v>30</v>
      </c>
      <c r="H33" s="37" t="s">
        <v>31</v>
      </c>
      <c r="I33" s="78">
        <v>0.96391679866838731</v>
      </c>
      <c r="J33" s="78">
        <v>1.1663393263887487</v>
      </c>
      <c r="K33" s="24">
        <f t="shared" si="24"/>
        <v>0.9033448185501447</v>
      </c>
      <c r="L33" s="25">
        <f t="shared" si="25"/>
        <v>1.0930472304456751</v>
      </c>
      <c r="M33" s="59">
        <v>0.94</v>
      </c>
      <c r="N33" s="59">
        <v>1.1399999999999999</v>
      </c>
      <c r="P33" s="1">
        <v>0.58579999999999999</v>
      </c>
      <c r="Q33" s="1">
        <v>0.70881799999999995</v>
      </c>
      <c r="R33" s="1"/>
      <c r="S33" s="1">
        <f t="shared" si="26"/>
        <v>0.58931480000000003</v>
      </c>
      <c r="T33" s="1">
        <f t="shared" si="27"/>
        <v>0.71307090800000006</v>
      </c>
      <c r="V33" s="1">
        <f t="shared" si="28"/>
        <v>0.59108274439999997</v>
      </c>
      <c r="W33" s="1">
        <f t="shared" si="2"/>
        <v>0.71521012072399992</v>
      </c>
      <c r="Y33" s="1">
        <f t="shared" si="0"/>
        <v>0.60113115105479986</v>
      </c>
      <c r="Z33" s="1">
        <v>0.04</v>
      </c>
      <c r="AA33" s="1">
        <f t="shared" si="3"/>
        <v>0.77576869277630789</v>
      </c>
      <c r="AB33" s="1">
        <f t="shared" si="29"/>
        <v>0.61014811832062177</v>
      </c>
      <c r="AC33" s="1">
        <v>0.04</v>
      </c>
      <c r="AD33" s="1">
        <f t="shared" si="30"/>
        <v>0.78667922316795236</v>
      </c>
      <c r="AE33" s="1">
        <f t="shared" si="31"/>
        <v>0.62052063633207233</v>
      </c>
      <c r="AF33" s="1">
        <v>0.04</v>
      </c>
      <c r="AG33" s="1">
        <f t="shared" si="32"/>
        <v>0.79922996996180751</v>
      </c>
      <c r="AI33" s="55">
        <v>0.85949678954127284</v>
      </c>
      <c r="AJ33" s="55">
        <v>0.71032792524072141</v>
      </c>
      <c r="AK33">
        <v>0.04</v>
      </c>
      <c r="AL33" s="71">
        <f t="shared" si="33"/>
        <v>0.93857526647360023</v>
      </c>
      <c r="AM33" s="71">
        <f t="shared" si="34"/>
        <v>1.1356760724330563</v>
      </c>
      <c r="AN33" s="71">
        <f t="shared" si="35"/>
        <v>0.96391679866838731</v>
      </c>
      <c r="AO33" s="71">
        <f t="shared" si="7"/>
        <v>1.1663393263887487</v>
      </c>
    </row>
    <row r="34" spans="1:41" x14ac:dyDescent="0.25">
      <c r="A34" s="37"/>
      <c r="B34" s="37"/>
      <c r="C34" s="37"/>
      <c r="D34" s="37"/>
      <c r="E34" s="37"/>
      <c r="F34" s="37" t="s">
        <v>33</v>
      </c>
      <c r="G34" s="37" t="s">
        <v>30</v>
      </c>
      <c r="H34" s="37" t="s">
        <v>31</v>
      </c>
      <c r="I34" s="78">
        <v>72.520069934961242</v>
      </c>
      <c r="J34" s="78">
        <v>87.749284621303104</v>
      </c>
      <c r="K34" s="24">
        <f>((AJ34+AK34)*1.143)</f>
        <v>67.962950232988661</v>
      </c>
      <c r="L34" s="25">
        <f t="shared" si="25"/>
        <v>82.235169781916284</v>
      </c>
      <c r="M34" s="59">
        <v>70.61</v>
      </c>
      <c r="N34" s="59">
        <v>85.44</v>
      </c>
      <c r="P34" s="1">
        <v>55.3581</v>
      </c>
      <c r="Q34" s="1">
        <v>66.983300999999997</v>
      </c>
      <c r="R34" s="1"/>
      <c r="S34" s="1">
        <f t="shared" si="26"/>
        <v>55.690248600000004</v>
      </c>
      <c r="T34" s="1">
        <f t="shared" si="27"/>
        <v>67.385200806</v>
      </c>
      <c r="V34" s="1">
        <f t="shared" si="28"/>
        <v>55.857319345800001</v>
      </c>
      <c r="W34" s="1">
        <f t="shared" si="2"/>
        <v>67.587356408418003</v>
      </c>
      <c r="Y34" s="1">
        <f t="shared" si="0"/>
        <v>56.806893774678592</v>
      </c>
      <c r="Z34" s="1"/>
      <c r="AA34" s="1">
        <f t="shared" si="3"/>
        <v>68.7363414673611</v>
      </c>
      <c r="AB34" s="1">
        <f t="shared" si="29"/>
        <v>57.658997181298766</v>
      </c>
      <c r="AC34" s="1"/>
      <c r="AD34" s="1">
        <f t="shared" si="30"/>
        <v>69.767386589371498</v>
      </c>
      <c r="AE34" s="1">
        <f t="shared" si="31"/>
        <v>58.639200133380839</v>
      </c>
      <c r="AF34" s="1"/>
      <c r="AG34" s="1">
        <f t="shared" si="32"/>
        <v>70.953432161390808</v>
      </c>
      <c r="AI34" s="55">
        <v>71.946780211650278</v>
      </c>
      <c r="AJ34" s="55">
        <v>59.460148935248171</v>
      </c>
      <c r="AL34" s="71">
        <f t="shared" si="33"/>
        <v>70.613505292075217</v>
      </c>
      <c r="AM34" s="71">
        <f t="shared" si="34"/>
        <v>85.442341403411007</v>
      </c>
      <c r="AN34" s="71">
        <f t="shared" si="35"/>
        <v>72.520069934961242</v>
      </c>
      <c r="AO34" s="71">
        <f t="shared" si="7"/>
        <v>87.749284621303104</v>
      </c>
    </row>
    <row r="35" spans="1:41" x14ac:dyDescent="0.25">
      <c r="A35" s="37"/>
      <c r="B35" s="37"/>
      <c r="C35" s="37"/>
      <c r="D35" s="37" t="s">
        <v>45</v>
      </c>
      <c r="E35" s="37" t="s">
        <v>48</v>
      </c>
      <c r="F35" s="37" t="s">
        <v>29</v>
      </c>
      <c r="G35" s="37" t="s">
        <v>30</v>
      </c>
      <c r="H35" s="37" t="s">
        <v>31</v>
      </c>
      <c r="I35" s="78">
        <v>1.2814649976173145</v>
      </c>
      <c r="J35" s="78">
        <v>1.5505726471169505</v>
      </c>
      <c r="K35" s="24">
        <f t="shared" si="24"/>
        <v>1.2009384703639976</v>
      </c>
      <c r="L35" s="25">
        <f t="shared" si="25"/>
        <v>1.453135549140437</v>
      </c>
      <c r="M35" s="59">
        <v>1.25</v>
      </c>
      <c r="N35" s="59">
        <v>1.51</v>
      </c>
      <c r="P35" s="1">
        <v>0.82819999999999994</v>
      </c>
      <c r="Q35" s="1">
        <v>1.002122</v>
      </c>
      <c r="R35" s="1"/>
      <c r="S35" s="1">
        <f t="shared" si="26"/>
        <v>0.83316919999999994</v>
      </c>
      <c r="T35" s="1">
        <f t="shared" si="27"/>
        <v>1.0081347319999998</v>
      </c>
      <c r="V35" s="1">
        <f t="shared" si="28"/>
        <v>0.83566870759999989</v>
      </c>
      <c r="W35" s="1">
        <f t="shared" si="2"/>
        <v>1.011159136196</v>
      </c>
      <c r="Y35" s="1">
        <f t="shared" si="0"/>
        <v>0.84987507562919984</v>
      </c>
      <c r="Z35" s="1">
        <v>0.04</v>
      </c>
      <c r="AA35" s="1">
        <f t="shared" si="3"/>
        <v>1.0767488415113318</v>
      </c>
      <c r="AB35" s="1">
        <f t="shared" si="29"/>
        <v>0.86262320176363771</v>
      </c>
      <c r="AC35" s="1">
        <v>0.04</v>
      </c>
      <c r="AD35" s="1">
        <f t="shared" si="30"/>
        <v>1.0921740741340016</v>
      </c>
      <c r="AE35" s="1">
        <f t="shared" si="31"/>
        <v>0.87728779619361952</v>
      </c>
      <c r="AF35" s="1">
        <v>0.04</v>
      </c>
      <c r="AG35" s="1">
        <f t="shared" si="32"/>
        <v>1.1099182333942796</v>
      </c>
      <c r="AI35" s="55">
        <v>1.1745346886617996</v>
      </c>
      <c r="AJ35" s="55">
        <v>0.97068982534033033</v>
      </c>
      <c r="AK35">
        <v>0.04</v>
      </c>
      <c r="AL35" s="71">
        <f t="shared" si="33"/>
        <v>1.2477750707081934</v>
      </c>
      <c r="AM35" s="71">
        <f t="shared" si="34"/>
        <v>1.509807835556914</v>
      </c>
      <c r="AN35" s="71">
        <f t="shared" si="35"/>
        <v>1.2814649976173145</v>
      </c>
      <c r="AO35" s="71">
        <f t="shared" si="7"/>
        <v>1.5505726471169505</v>
      </c>
    </row>
    <row r="36" spans="1:41" x14ac:dyDescent="0.25">
      <c r="A36" s="37"/>
      <c r="B36" s="37"/>
      <c r="C36" s="37"/>
      <c r="D36" s="37"/>
      <c r="E36" s="37"/>
      <c r="F36" s="37" t="s">
        <v>39</v>
      </c>
      <c r="G36" s="37" t="s">
        <v>30</v>
      </c>
      <c r="H36" s="37" t="s">
        <v>31</v>
      </c>
      <c r="I36" s="78">
        <v>0.96391679866838731</v>
      </c>
      <c r="J36" s="78">
        <v>1.1663393263887487</v>
      </c>
      <c r="K36" s="24">
        <f t="shared" si="24"/>
        <v>0.9033448185501447</v>
      </c>
      <c r="L36" s="25">
        <f t="shared" si="25"/>
        <v>1.0930472304456751</v>
      </c>
      <c r="M36" s="59">
        <v>0.94</v>
      </c>
      <c r="N36" s="59">
        <v>1.1399999999999999</v>
      </c>
      <c r="P36" s="1">
        <v>0.58579999999999999</v>
      </c>
      <c r="Q36" s="1">
        <v>0.70881799999999995</v>
      </c>
      <c r="R36" s="1"/>
      <c r="S36" s="1">
        <f t="shared" si="26"/>
        <v>0.58931480000000003</v>
      </c>
      <c r="T36" s="1">
        <f t="shared" si="27"/>
        <v>0.71307090800000006</v>
      </c>
      <c r="V36" s="1">
        <f t="shared" si="28"/>
        <v>0.59108274439999997</v>
      </c>
      <c r="W36" s="1">
        <f t="shared" si="2"/>
        <v>0.71521012072399992</v>
      </c>
      <c r="Y36" s="1">
        <f t="shared" si="0"/>
        <v>0.60113115105479986</v>
      </c>
      <c r="Z36" s="1">
        <v>0.04</v>
      </c>
      <c r="AA36" s="1">
        <f t="shared" si="3"/>
        <v>0.77576869277630789</v>
      </c>
      <c r="AB36" s="1">
        <f t="shared" si="29"/>
        <v>0.61014811832062177</v>
      </c>
      <c r="AC36" s="1">
        <v>0.04</v>
      </c>
      <c r="AD36" s="1">
        <f t="shared" si="30"/>
        <v>0.78667922316795236</v>
      </c>
      <c r="AE36" s="1">
        <f t="shared" si="31"/>
        <v>0.62052063633207233</v>
      </c>
      <c r="AF36" s="1">
        <v>0.04</v>
      </c>
      <c r="AG36" s="1">
        <f t="shared" si="32"/>
        <v>0.79922996996180751</v>
      </c>
      <c r="AI36" s="55">
        <v>0.85949678954127284</v>
      </c>
      <c r="AJ36" s="55">
        <v>0.71032792524072141</v>
      </c>
      <c r="AK36">
        <v>0.04</v>
      </c>
      <c r="AL36" s="71">
        <f t="shared" si="33"/>
        <v>0.93857526647360023</v>
      </c>
      <c r="AM36" s="71">
        <f t="shared" si="34"/>
        <v>1.1356760724330563</v>
      </c>
      <c r="AN36" s="71">
        <f t="shared" si="35"/>
        <v>0.96391679866838731</v>
      </c>
      <c r="AO36" s="71">
        <f t="shared" si="7"/>
        <v>1.1663393263887487</v>
      </c>
    </row>
    <row r="37" spans="1:41" x14ac:dyDescent="0.25">
      <c r="A37" s="37"/>
      <c r="B37" s="37"/>
      <c r="C37" s="37"/>
      <c r="D37" s="37" t="s">
        <v>47</v>
      </c>
      <c r="E37" s="37" t="s">
        <v>49</v>
      </c>
      <c r="F37" s="37" t="s">
        <v>33</v>
      </c>
      <c r="G37" s="37" t="s">
        <v>30</v>
      </c>
      <c r="H37" s="37" t="s">
        <v>31</v>
      </c>
      <c r="I37" s="78">
        <v>72.520069934961242</v>
      </c>
      <c r="J37" s="78">
        <v>87.749284621303104</v>
      </c>
      <c r="K37" s="24">
        <f>((AJ37+AK37)*1.143)</f>
        <v>67.962950232988661</v>
      </c>
      <c r="L37" s="25">
        <f t="shared" si="25"/>
        <v>82.235169781916284</v>
      </c>
      <c r="M37" s="59">
        <v>70.61</v>
      </c>
      <c r="N37" s="59">
        <v>85.44</v>
      </c>
      <c r="P37" s="1">
        <v>55.3581</v>
      </c>
      <c r="Q37" s="1">
        <v>66.983300999999997</v>
      </c>
      <c r="R37" s="1"/>
      <c r="S37" s="1">
        <f t="shared" si="26"/>
        <v>55.690248600000004</v>
      </c>
      <c r="T37" s="1">
        <f t="shared" si="27"/>
        <v>67.385200806</v>
      </c>
      <c r="V37" s="1">
        <f t="shared" si="28"/>
        <v>55.857319345800001</v>
      </c>
      <c r="W37" s="1">
        <f t="shared" si="2"/>
        <v>67.587356408418003</v>
      </c>
      <c r="Y37" s="1">
        <f t="shared" si="0"/>
        <v>56.806893774678592</v>
      </c>
      <c r="Z37" s="1"/>
      <c r="AA37" s="1">
        <f t="shared" si="3"/>
        <v>68.7363414673611</v>
      </c>
      <c r="AB37" s="1">
        <f t="shared" si="29"/>
        <v>57.658997181298766</v>
      </c>
      <c r="AC37" s="1"/>
      <c r="AD37" s="1">
        <f t="shared" si="30"/>
        <v>69.767386589371498</v>
      </c>
      <c r="AE37" s="1">
        <f t="shared" si="31"/>
        <v>58.639200133380839</v>
      </c>
      <c r="AF37" s="1"/>
      <c r="AG37" s="1">
        <f t="shared" si="32"/>
        <v>70.953432161390808</v>
      </c>
      <c r="AI37" s="55">
        <v>71.946780211650278</v>
      </c>
      <c r="AJ37" s="55">
        <v>59.460148935248171</v>
      </c>
      <c r="AL37" s="71">
        <f t="shared" si="33"/>
        <v>70.613505292075217</v>
      </c>
      <c r="AM37" s="71">
        <f t="shared" si="34"/>
        <v>85.442341403411007</v>
      </c>
      <c r="AN37" s="71">
        <f t="shared" si="35"/>
        <v>72.520069934961242</v>
      </c>
      <c r="AO37" s="71">
        <f t="shared" si="7"/>
        <v>87.749284621303104</v>
      </c>
    </row>
    <row r="38" spans="1:41" x14ac:dyDescent="0.25">
      <c r="A38" s="37"/>
      <c r="B38" s="37"/>
      <c r="C38" s="37"/>
      <c r="D38" s="37"/>
      <c r="E38" s="37"/>
      <c r="F38" s="37"/>
      <c r="G38" s="37"/>
      <c r="H38" s="37"/>
      <c r="I38" s="78"/>
      <c r="J38" s="78"/>
      <c r="K38" s="37"/>
      <c r="L38" s="14"/>
      <c r="M38" s="59"/>
      <c r="N38" s="59"/>
      <c r="R38" s="1"/>
      <c r="V38" s="1"/>
      <c r="W38" s="1"/>
      <c r="Y38" s="1"/>
      <c r="Z38" s="1"/>
      <c r="AA38" s="1"/>
      <c r="AB38" s="1"/>
      <c r="AC38" s="1"/>
      <c r="AD38" s="1"/>
      <c r="AE38" s="1"/>
      <c r="AF38" s="1"/>
      <c r="AG38" s="1"/>
      <c r="AO38" s="71"/>
    </row>
    <row r="39" spans="1:41" ht="27" customHeight="1" x14ac:dyDescent="0.25">
      <c r="A39" s="37" t="s">
        <v>50</v>
      </c>
      <c r="B39" s="37"/>
      <c r="C39" s="37"/>
      <c r="D39" s="37"/>
      <c r="E39" s="37"/>
      <c r="F39" s="50" t="s">
        <v>51</v>
      </c>
      <c r="G39" s="51"/>
      <c r="H39" s="51"/>
      <c r="I39" s="81"/>
      <c r="J39" s="81"/>
      <c r="K39" s="52"/>
      <c r="L39" s="14"/>
      <c r="M39" s="63"/>
      <c r="N39" s="63"/>
      <c r="R39" s="1"/>
      <c r="V39" s="1"/>
      <c r="W39" s="1"/>
      <c r="Y39" s="1"/>
      <c r="Z39" s="1"/>
      <c r="AA39" s="1"/>
      <c r="AB39" s="1"/>
      <c r="AC39" s="1"/>
      <c r="AD39" s="1"/>
      <c r="AE39" s="1"/>
      <c r="AF39" s="1"/>
      <c r="AG39" s="1"/>
      <c r="AI39" s="44"/>
      <c r="AJ39" s="44"/>
      <c r="AK39" s="44"/>
      <c r="AL39" s="68"/>
      <c r="AN39" s="68"/>
      <c r="AO39" s="71"/>
    </row>
    <row r="40" spans="1:41" ht="15" customHeight="1" x14ac:dyDescent="0.25">
      <c r="A40" s="11"/>
      <c r="B40" s="11"/>
      <c r="C40" s="11"/>
      <c r="D40" s="11"/>
      <c r="E40" s="11"/>
      <c r="F40" s="11"/>
      <c r="G40" s="11"/>
      <c r="H40" s="11"/>
      <c r="I40" s="76"/>
      <c r="J40" s="76"/>
      <c r="K40" s="11"/>
      <c r="L40" s="21"/>
      <c r="M40" s="64"/>
      <c r="N40" s="64"/>
      <c r="R40" s="1"/>
      <c r="V40" s="1"/>
      <c r="W40" s="1"/>
      <c r="Y40" s="1"/>
      <c r="Z40" s="1"/>
      <c r="AA40" s="1"/>
      <c r="AB40" s="1"/>
      <c r="AC40" s="1"/>
      <c r="AD40" s="1"/>
      <c r="AE40" s="1"/>
      <c r="AF40" s="1"/>
      <c r="AG40" s="1"/>
      <c r="AO40" s="71"/>
    </row>
    <row r="41" spans="1:41" ht="36" customHeight="1" x14ac:dyDescent="0.25">
      <c r="A41" s="40" t="s">
        <v>52</v>
      </c>
      <c r="B41" s="41"/>
      <c r="C41" s="41"/>
      <c r="D41" s="41"/>
      <c r="E41" s="41"/>
      <c r="F41" s="12"/>
      <c r="G41" s="12"/>
      <c r="H41" s="12"/>
      <c r="I41" s="77"/>
      <c r="J41" s="77"/>
      <c r="K41" s="12"/>
      <c r="L41" s="18"/>
      <c r="M41" s="62"/>
      <c r="N41" s="62"/>
      <c r="R41" s="1"/>
      <c r="V41" s="1"/>
      <c r="W41" s="1"/>
      <c r="Y41" s="1"/>
      <c r="Z41" s="1"/>
      <c r="AA41" s="1"/>
      <c r="AB41" s="1"/>
      <c r="AC41" s="1"/>
      <c r="AD41" s="1"/>
      <c r="AE41" s="1"/>
      <c r="AF41" s="1"/>
      <c r="AG41" s="1"/>
      <c r="AO41" s="71"/>
    </row>
    <row r="42" spans="1:41" ht="35.25" customHeight="1" x14ac:dyDescent="0.25">
      <c r="A42" s="37"/>
      <c r="B42" s="36" t="s">
        <v>26</v>
      </c>
      <c r="C42" s="36"/>
      <c r="D42" s="37" t="s">
        <v>76</v>
      </c>
      <c r="E42" s="37" t="s">
        <v>28</v>
      </c>
      <c r="F42" s="37" t="s">
        <v>29</v>
      </c>
      <c r="G42" s="37" t="s">
        <v>30</v>
      </c>
      <c r="H42" s="37" t="s">
        <v>31</v>
      </c>
      <c r="I42" s="78">
        <v>0.87670275981678014</v>
      </c>
      <c r="J42" s="78">
        <v>1.0608103393783039</v>
      </c>
      <c r="K42" s="24">
        <f t="shared" ref="K42" si="36">(((AJ42+AK42)+AK42)*1.143)</f>
        <v>0.82161126000000029</v>
      </c>
      <c r="L42" s="25">
        <f t="shared" ref="L42:L46" si="37">K42*1.21</f>
        <v>0.99414962460000034</v>
      </c>
      <c r="M42" s="59">
        <v>0.85</v>
      </c>
      <c r="N42" s="59">
        <v>1.03</v>
      </c>
      <c r="P42" s="1">
        <v>0.47469999999999996</v>
      </c>
      <c r="Q42" s="1">
        <v>0.57438699999999998</v>
      </c>
      <c r="R42" s="1"/>
      <c r="S42" s="1">
        <f>SUM(P42*1.006)</f>
        <v>0.47754819999999998</v>
      </c>
      <c r="T42" s="1">
        <f>SUM(S42*1.21)</f>
        <v>0.57783332199999993</v>
      </c>
      <c r="V42" s="1">
        <f>S42*1.003</f>
        <v>0.4789808445999999</v>
      </c>
      <c r="W42" s="1">
        <f t="shared" si="2"/>
        <v>0.57956682196599985</v>
      </c>
      <c r="Y42" s="1">
        <f t="shared" si="0"/>
        <v>0.48712351895819983</v>
      </c>
      <c r="Z42" s="1">
        <v>0.04</v>
      </c>
      <c r="AA42" s="1">
        <f t="shared" si="3"/>
        <v>0.63781945793942185</v>
      </c>
      <c r="AB42" s="1">
        <f t="shared" ref="AB42:AB46" si="38">Y42*1.015</f>
        <v>0.49443037174257276</v>
      </c>
      <c r="AC42" s="1">
        <v>0.04</v>
      </c>
      <c r="AD42" s="1">
        <f t="shared" ref="AD42:AD46" si="39">(AB42+AC42)*1.21</f>
        <v>0.64666074980851307</v>
      </c>
      <c r="AE42" s="1">
        <v>0.55000000000000004</v>
      </c>
      <c r="AF42" s="1">
        <v>0.04</v>
      </c>
      <c r="AG42" s="1">
        <f t="shared" ref="AG42:AG46" si="40">(AE42+AF42)*1.21</f>
        <v>0.71390000000000009</v>
      </c>
      <c r="AI42" s="55">
        <v>0.77297220000000022</v>
      </c>
      <c r="AJ42" s="55">
        <v>0.63882000000000017</v>
      </c>
      <c r="AK42">
        <v>0.04</v>
      </c>
      <c r="AL42" s="71">
        <f>SUM(K42*$AL$3)</f>
        <v>0.85365409914000023</v>
      </c>
      <c r="AM42" s="71">
        <f t="shared" ref="AM42:AM46" si="41">SUM(AL42*1.21)</f>
        <v>1.0329214599594003</v>
      </c>
      <c r="AN42" s="71">
        <f>SUM(AL42*$AN$3)</f>
        <v>0.87670275981678014</v>
      </c>
      <c r="AO42" s="71">
        <f t="shared" si="7"/>
        <v>1.0608103393783039</v>
      </c>
    </row>
    <row r="43" spans="1:41" ht="25.5" customHeight="1" x14ac:dyDescent="0.25">
      <c r="A43" s="37"/>
      <c r="B43" s="36" t="s">
        <v>32</v>
      </c>
      <c r="C43" s="36"/>
      <c r="D43" s="36"/>
      <c r="E43" s="37"/>
      <c r="F43" s="37"/>
      <c r="G43" s="37"/>
      <c r="H43" s="37"/>
      <c r="I43" s="78"/>
      <c r="J43" s="78"/>
      <c r="K43" s="24"/>
      <c r="L43" s="25"/>
      <c r="M43" s="59"/>
      <c r="N43" s="59"/>
      <c r="R43" s="1"/>
      <c r="V43" s="1"/>
      <c r="W43" s="1"/>
      <c r="Y43" s="1"/>
      <c r="Z43" s="1"/>
      <c r="AA43" s="1">
        <f t="shared" si="3"/>
        <v>0</v>
      </c>
      <c r="AB43" s="1"/>
      <c r="AC43" s="1"/>
      <c r="AD43" s="1">
        <f t="shared" si="39"/>
        <v>0</v>
      </c>
      <c r="AE43" s="1"/>
      <c r="AF43" s="1"/>
      <c r="AG43" s="1">
        <f t="shared" si="40"/>
        <v>0</v>
      </c>
      <c r="AI43" s="55"/>
      <c r="AJ43" s="55"/>
      <c r="AN43" s="71"/>
      <c r="AO43" s="71"/>
    </row>
    <row r="44" spans="1:41" x14ac:dyDescent="0.25">
      <c r="A44" s="37"/>
      <c r="B44" s="37"/>
      <c r="C44" s="37"/>
      <c r="D44" s="37"/>
      <c r="E44" s="37"/>
      <c r="F44" s="37" t="s">
        <v>33</v>
      </c>
      <c r="G44" s="37" t="s">
        <v>22</v>
      </c>
      <c r="H44" s="37" t="s">
        <v>23</v>
      </c>
      <c r="I44" s="78">
        <v>10.042138476180716</v>
      </c>
      <c r="J44" s="78">
        <v>12.150987556178666</v>
      </c>
      <c r="K44" s="24">
        <f t="shared" ref="K44:K46" si="42">((AJ44+AK44)*1.143)</f>
        <v>9.4110962399999991</v>
      </c>
      <c r="L44" s="25">
        <f t="shared" si="37"/>
        <v>11.387426450399998</v>
      </c>
      <c r="M44" s="59">
        <v>9.7799999999999994</v>
      </c>
      <c r="N44" s="59">
        <v>11.83</v>
      </c>
      <c r="P44" s="1">
        <v>7.0901999999999994</v>
      </c>
      <c r="Q44" s="1">
        <v>8.5791419999999992</v>
      </c>
      <c r="R44" s="1"/>
      <c r="S44" s="1">
        <f>SUM(P44*1.006)</f>
        <v>7.132741199999999</v>
      </c>
      <c r="T44" s="1">
        <f>SUM(S44*1.21)</f>
        <v>8.6306168519999993</v>
      </c>
      <c r="V44" s="1">
        <f>S44*1.003</f>
        <v>7.1541394235999984</v>
      </c>
      <c r="W44" s="1">
        <f t="shared" si="2"/>
        <v>8.6565087025559979</v>
      </c>
      <c r="Y44" s="1">
        <f t="shared" si="0"/>
        <v>7.275759793801198</v>
      </c>
      <c r="Z44" s="1"/>
      <c r="AA44" s="1">
        <f t="shared" si="3"/>
        <v>8.8036693504994492</v>
      </c>
      <c r="AB44" s="1">
        <f t="shared" si="38"/>
        <v>7.3848961907082149</v>
      </c>
      <c r="AC44" s="1"/>
      <c r="AD44" s="1">
        <f t="shared" si="39"/>
        <v>8.9357243907569401</v>
      </c>
      <c r="AE44" s="1">
        <v>8.1199999999999992</v>
      </c>
      <c r="AF44" s="1"/>
      <c r="AG44" s="1">
        <f t="shared" si="40"/>
        <v>9.8251999999999988</v>
      </c>
      <c r="AI44" s="55">
        <v>9.9627527999999987</v>
      </c>
      <c r="AJ44" s="55">
        <v>8.2336799999999997</v>
      </c>
      <c r="AL44" s="71">
        <f>SUM(K44*$AL$3)</f>
        <v>9.7781289933599975</v>
      </c>
      <c r="AM44" s="71">
        <f t="shared" si="41"/>
        <v>11.831536081965597</v>
      </c>
      <c r="AN44" s="71">
        <f>SUM(AL44*$AN$3)</f>
        <v>10.042138476180716</v>
      </c>
      <c r="AO44" s="71">
        <f t="shared" si="7"/>
        <v>12.150987556178666</v>
      </c>
    </row>
    <row r="45" spans="1:41" ht="27" x14ac:dyDescent="0.25">
      <c r="A45" s="37"/>
      <c r="B45" s="37"/>
      <c r="C45" s="37"/>
      <c r="D45" s="37" t="s">
        <v>77</v>
      </c>
      <c r="E45" s="37"/>
      <c r="F45" s="37" t="s">
        <v>35</v>
      </c>
      <c r="G45" s="37" t="s">
        <v>22</v>
      </c>
      <c r="H45" s="37" t="s">
        <v>23</v>
      </c>
      <c r="I45" s="78">
        <v>5.0087020724792994</v>
      </c>
      <c r="J45" s="78">
        <v>6.0605295076999521</v>
      </c>
      <c r="K45" s="24">
        <f t="shared" si="42"/>
        <v>4.6939580999999997</v>
      </c>
      <c r="L45" s="25">
        <f t="shared" si="37"/>
        <v>5.6796893009999998</v>
      </c>
      <c r="M45" s="59">
        <v>4.88</v>
      </c>
      <c r="N45" s="59">
        <v>5.9</v>
      </c>
      <c r="P45" s="1">
        <v>3.5350000000000001</v>
      </c>
      <c r="Q45" s="1">
        <v>4.2773500000000002</v>
      </c>
      <c r="R45" s="1"/>
      <c r="S45" s="1">
        <f>SUM(P45*1.006)</f>
        <v>3.5562100000000001</v>
      </c>
      <c r="T45" s="1">
        <f>SUM(S45*1.21)</f>
        <v>4.3030141000000004</v>
      </c>
      <c r="V45" s="1">
        <f>S45*1.003</f>
        <v>3.5668786299999997</v>
      </c>
      <c r="W45" s="1">
        <f t="shared" si="2"/>
        <v>4.3159231423</v>
      </c>
      <c r="Y45" s="1">
        <f t="shared" si="0"/>
        <v>3.6275155667099992</v>
      </c>
      <c r="Z45" s="1"/>
      <c r="AA45" s="1">
        <f t="shared" si="3"/>
        <v>4.3892938357190987</v>
      </c>
      <c r="AB45" s="1">
        <f t="shared" si="38"/>
        <v>3.6819283002106489</v>
      </c>
      <c r="AC45" s="1"/>
      <c r="AD45" s="1">
        <f t="shared" si="39"/>
        <v>4.4551332432548847</v>
      </c>
      <c r="AE45" s="1">
        <v>4.05</v>
      </c>
      <c r="AF45" s="1"/>
      <c r="AG45" s="1">
        <f t="shared" si="40"/>
        <v>4.9005000000000001</v>
      </c>
      <c r="AI45" s="55">
        <v>4.9691070000000002</v>
      </c>
      <c r="AJ45" s="55">
        <v>4.1067</v>
      </c>
      <c r="AL45" s="71">
        <f>SUM(K45*$AL$3)</f>
        <v>4.8770224658999997</v>
      </c>
      <c r="AM45" s="71">
        <f t="shared" si="41"/>
        <v>5.9011971837389998</v>
      </c>
      <c r="AN45" s="71">
        <f>SUM(AL45*$AN$3)</f>
        <v>5.0087020724792994</v>
      </c>
      <c r="AO45" s="71">
        <f t="shared" si="7"/>
        <v>6.0605295076999521</v>
      </c>
    </row>
    <row r="46" spans="1:41" x14ac:dyDescent="0.25">
      <c r="A46" s="37"/>
      <c r="B46" s="37"/>
      <c r="C46" s="37"/>
      <c r="D46" s="37" t="s">
        <v>78</v>
      </c>
      <c r="E46" s="37"/>
      <c r="F46" s="37" t="s">
        <v>36</v>
      </c>
      <c r="G46" s="37" t="s">
        <v>22</v>
      </c>
      <c r="H46" s="37" t="s">
        <v>23</v>
      </c>
      <c r="I46" s="78">
        <v>5.0087020724792994</v>
      </c>
      <c r="J46" s="78">
        <v>6.0605295076999521</v>
      </c>
      <c r="K46" s="24">
        <f t="shared" si="42"/>
        <v>4.6939580999999997</v>
      </c>
      <c r="L46" s="25">
        <f t="shared" si="37"/>
        <v>5.6796893009999998</v>
      </c>
      <c r="M46" s="59">
        <v>4.88</v>
      </c>
      <c r="N46" s="59">
        <v>5.9</v>
      </c>
      <c r="P46" s="1">
        <v>3.5350000000000001</v>
      </c>
      <c r="Q46" s="1">
        <v>4.2773500000000002</v>
      </c>
      <c r="R46" s="1"/>
      <c r="S46" s="1">
        <f>SUM(P46*1.006)</f>
        <v>3.5562100000000001</v>
      </c>
      <c r="T46" s="1">
        <f>SUM(S46*1.21)</f>
        <v>4.3030141000000004</v>
      </c>
      <c r="V46" s="1">
        <f>S46*1.003</f>
        <v>3.5668786299999997</v>
      </c>
      <c r="W46" s="1">
        <f t="shared" si="2"/>
        <v>4.3159231423</v>
      </c>
      <c r="Y46" s="1">
        <f t="shared" si="0"/>
        <v>3.6275155667099992</v>
      </c>
      <c r="Z46" s="1"/>
      <c r="AA46" s="1">
        <f t="shared" si="3"/>
        <v>4.3892938357190987</v>
      </c>
      <c r="AB46" s="1">
        <f t="shared" si="38"/>
        <v>3.6819283002106489</v>
      </c>
      <c r="AC46" s="1"/>
      <c r="AD46" s="1">
        <f t="shared" si="39"/>
        <v>4.4551332432548847</v>
      </c>
      <c r="AE46" s="1">
        <v>4.05</v>
      </c>
      <c r="AF46" s="1"/>
      <c r="AG46" s="1">
        <f t="shared" si="40"/>
        <v>4.9005000000000001</v>
      </c>
      <c r="AI46" s="55">
        <v>4.9691070000000002</v>
      </c>
      <c r="AJ46" s="55">
        <v>4.1067</v>
      </c>
      <c r="AL46" s="71">
        <f>SUM(K46*$AL$3)</f>
        <v>4.8770224658999997</v>
      </c>
      <c r="AM46" s="71">
        <f t="shared" si="41"/>
        <v>5.9011971837389998</v>
      </c>
      <c r="AN46" s="71">
        <f>SUM(AL46*$AN$3)</f>
        <v>5.0087020724792994</v>
      </c>
      <c r="AO46" s="71">
        <f t="shared" si="7"/>
        <v>6.0605295076999521</v>
      </c>
    </row>
    <row r="47" spans="1:41" x14ac:dyDescent="0.25">
      <c r="A47" s="44"/>
      <c r="B47" s="44"/>
      <c r="C47" s="44"/>
      <c r="D47" s="44"/>
      <c r="E47" s="44"/>
      <c r="F47" s="44"/>
      <c r="G47" s="44"/>
      <c r="H47" s="44"/>
      <c r="I47" s="78"/>
      <c r="J47" s="78">
        <v>0</v>
      </c>
      <c r="K47" s="26"/>
      <c r="L47" s="25"/>
      <c r="M47" s="59"/>
      <c r="N47" s="59"/>
      <c r="P47" s="1"/>
      <c r="Q47" s="1"/>
      <c r="R47" s="1"/>
      <c r="S47" s="1"/>
      <c r="T47" s="1"/>
      <c r="V47" s="1"/>
      <c r="W47" s="1"/>
      <c r="Y47" s="1"/>
      <c r="Z47" s="1"/>
      <c r="AA47" s="1"/>
      <c r="AB47" s="1"/>
      <c r="AC47" s="1"/>
      <c r="AD47" s="1"/>
      <c r="AE47" s="1"/>
      <c r="AF47" s="1"/>
      <c r="AG47" s="1"/>
      <c r="AJ47" s="55"/>
      <c r="AL47" s="71"/>
      <c r="AN47" s="71"/>
      <c r="AO47" s="71">
        <f t="shared" si="7"/>
        <v>0</v>
      </c>
    </row>
    <row r="48" spans="1:41" ht="35.25" customHeight="1" x14ac:dyDescent="0.25">
      <c r="A48" s="38" t="s">
        <v>52</v>
      </c>
      <c r="B48" s="39"/>
      <c r="C48" s="39"/>
      <c r="D48" s="39"/>
      <c r="E48" s="39"/>
      <c r="F48" s="30"/>
      <c r="G48" s="30"/>
      <c r="H48" s="30"/>
      <c r="I48" s="82"/>
      <c r="J48" s="82"/>
      <c r="K48" s="33"/>
      <c r="L48" s="33"/>
      <c r="M48" s="65"/>
      <c r="N48" s="65"/>
      <c r="R48" s="1"/>
      <c r="V48" s="1"/>
      <c r="W48" s="1"/>
      <c r="Y48" s="1"/>
      <c r="Z48" s="1"/>
      <c r="AA48" s="1"/>
      <c r="AB48" s="1"/>
      <c r="AC48" s="1"/>
      <c r="AD48" s="1"/>
      <c r="AE48" s="1"/>
      <c r="AF48" s="1"/>
      <c r="AG48" s="1"/>
      <c r="AJ48" s="55"/>
      <c r="AO48" s="71"/>
    </row>
    <row r="49" spans="1:41" ht="27.75" customHeight="1" x14ac:dyDescent="0.25">
      <c r="A49" s="37"/>
      <c r="B49" s="36" t="s">
        <v>37</v>
      </c>
      <c r="C49" s="36"/>
      <c r="D49" s="37" t="s">
        <v>19</v>
      </c>
      <c r="E49" s="37" t="s">
        <v>38</v>
      </c>
      <c r="F49" s="37" t="s">
        <v>29</v>
      </c>
      <c r="G49" s="37" t="s">
        <v>30</v>
      </c>
      <c r="H49" s="37" t="s">
        <v>31</v>
      </c>
      <c r="I49" s="78">
        <v>0.81837387415012908</v>
      </c>
      <c r="J49" s="78">
        <v>0.99023238772165612</v>
      </c>
      <c r="K49" s="24">
        <f t="shared" ref="K49:K56" si="43">(((AJ49+AK49)+AK49)*1.143)</f>
        <v>0.76694772813546208</v>
      </c>
      <c r="L49" s="25">
        <f t="shared" ref="L49:L57" si="44">K49*1.21</f>
        <v>0.92800675104390906</v>
      </c>
      <c r="M49" s="59">
        <v>0.8</v>
      </c>
      <c r="N49" s="59">
        <v>0.96</v>
      </c>
      <c r="P49" s="1">
        <v>0.47469999999999996</v>
      </c>
      <c r="Q49" s="1">
        <v>0.57438699999999998</v>
      </c>
      <c r="R49" s="1"/>
      <c r="S49" s="1">
        <f t="shared" ref="S49:S57" si="45">SUM(P49*1.006)</f>
        <v>0.47754819999999998</v>
      </c>
      <c r="T49" s="1">
        <f t="shared" ref="T49:T57" si="46">SUM(S49*1.21)</f>
        <v>0.57783332199999993</v>
      </c>
      <c r="V49" s="1">
        <f t="shared" ref="V49:V57" si="47">S49*1.003</f>
        <v>0.4789808445999999</v>
      </c>
      <c r="W49" s="1">
        <f t="shared" si="2"/>
        <v>0.57956682196599985</v>
      </c>
      <c r="Y49" s="1">
        <f t="shared" si="0"/>
        <v>0.48712351895819983</v>
      </c>
      <c r="Z49" s="1">
        <v>0.04</v>
      </c>
      <c r="AA49" s="1">
        <f t="shared" si="3"/>
        <v>0.63781945793942185</v>
      </c>
      <c r="AB49" s="1">
        <f t="shared" ref="AB49:AB57" si="48">Y49*1.015</f>
        <v>0.49443037174257276</v>
      </c>
      <c r="AC49" s="1">
        <v>0.04</v>
      </c>
      <c r="AD49" s="1">
        <f t="shared" ref="AD49:AD57" si="49">(AB49+AC49)*1.21</f>
        <v>0.64666074980851307</v>
      </c>
      <c r="AE49" s="1">
        <f t="shared" ref="AE49:AE57" si="50">AB49*1.017</f>
        <v>0.50283568806219647</v>
      </c>
      <c r="AF49" s="1">
        <v>0.04</v>
      </c>
      <c r="AG49" s="1">
        <f t="shared" ref="AG49:AG57" si="51">(AE49+AF49)*1.21</f>
        <v>0.65683118255525774</v>
      </c>
      <c r="AI49" s="55">
        <v>0.7151044191110314</v>
      </c>
      <c r="AJ49" s="55">
        <v>0.59099538769506732</v>
      </c>
      <c r="AK49">
        <v>0.04</v>
      </c>
      <c r="AL49" s="71">
        <f t="shared" ref="AL49:AL57" si="52">SUM(K49*$AL$3)</f>
        <v>0.79685868953274508</v>
      </c>
      <c r="AM49" s="71">
        <f t="shared" ref="AM49:AM57" si="53">SUM(AL49*1.21)</f>
        <v>0.96419901433462152</v>
      </c>
      <c r="AN49" s="71">
        <f t="shared" ref="AN49:AN57" si="54">SUM(AL49*$AN$3)</f>
        <v>0.81837387415012908</v>
      </c>
      <c r="AO49" s="71">
        <f t="shared" si="7"/>
        <v>0.99023238772165612</v>
      </c>
    </row>
    <row r="50" spans="1:41" x14ac:dyDescent="0.25">
      <c r="A50" s="37"/>
      <c r="B50" s="37"/>
      <c r="C50" s="37"/>
      <c r="D50" s="37"/>
      <c r="E50" s="37"/>
      <c r="F50" s="37" t="s">
        <v>39</v>
      </c>
      <c r="G50" s="37" t="s">
        <v>30</v>
      </c>
      <c r="H50" s="37" t="s">
        <v>31</v>
      </c>
      <c r="I50" s="78">
        <v>0.56698154998222838</v>
      </c>
      <c r="J50" s="78">
        <v>0.68604767547849632</v>
      </c>
      <c r="K50" s="24">
        <f t="shared" si="43"/>
        <v>0.53135275378282842</v>
      </c>
      <c r="L50" s="25">
        <f t="shared" si="44"/>
        <v>0.64293683207722241</v>
      </c>
      <c r="M50" s="59">
        <v>0.55000000000000004</v>
      </c>
      <c r="N50" s="59">
        <v>0.67</v>
      </c>
      <c r="P50" s="1">
        <v>0.28280000000000005</v>
      </c>
      <c r="Q50" s="1">
        <v>0.34218800000000005</v>
      </c>
      <c r="R50" s="1"/>
      <c r="S50" s="1">
        <f t="shared" si="45"/>
        <v>0.28449680000000005</v>
      </c>
      <c r="T50" s="1">
        <f t="shared" si="46"/>
        <v>0.34424112800000006</v>
      </c>
      <c r="V50" s="1">
        <f t="shared" si="47"/>
        <v>0.28535029040000004</v>
      </c>
      <c r="W50" s="1">
        <f t="shared" si="2"/>
        <v>0.34527385138400002</v>
      </c>
      <c r="Y50" s="1">
        <f t="shared" si="0"/>
        <v>0.29020124533680003</v>
      </c>
      <c r="Z50" s="1">
        <v>0.04</v>
      </c>
      <c r="AA50" s="1">
        <f t="shared" si="3"/>
        <v>0.39954350685752799</v>
      </c>
      <c r="AB50" s="1">
        <f t="shared" si="48"/>
        <v>0.29455426401685197</v>
      </c>
      <c r="AC50" s="1">
        <v>0.04</v>
      </c>
      <c r="AD50" s="1">
        <f t="shared" si="49"/>
        <v>0.40481065946039085</v>
      </c>
      <c r="AE50" s="1">
        <f t="shared" si="50"/>
        <v>0.29956168650513842</v>
      </c>
      <c r="AF50" s="1">
        <v>0.04</v>
      </c>
      <c r="AG50" s="1">
        <f t="shared" si="51"/>
        <v>0.41086964067121745</v>
      </c>
      <c r="AI50" s="55">
        <v>0.46569941564061451</v>
      </c>
      <c r="AJ50" s="55">
        <v>0.38487555011621033</v>
      </c>
      <c r="AK50">
        <v>0.04</v>
      </c>
      <c r="AL50" s="71">
        <f t="shared" si="52"/>
        <v>0.55207551118035869</v>
      </c>
      <c r="AM50" s="71">
        <f t="shared" si="53"/>
        <v>0.66801136852823395</v>
      </c>
      <c r="AN50" s="71">
        <f t="shared" si="54"/>
        <v>0.56698154998222838</v>
      </c>
      <c r="AO50" s="71">
        <f t="shared" si="7"/>
        <v>0.68604767547849632</v>
      </c>
    </row>
    <row r="51" spans="1:41" x14ac:dyDescent="0.25">
      <c r="A51" s="37"/>
      <c r="B51" s="37"/>
      <c r="C51" s="37"/>
      <c r="D51" s="37"/>
      <c r="E51" s="37"/>
      <c r="F51" s="37" t="s">
        <v>33</v>
      </c>
      <c r="G51" s="37" t="s">
        <v>30</v>
      </c>
      <c r="H51" s="37" t="s">
        <v>31</v>
      </c>
      <c r="I51" s="78">
        <v>22.598846825198645</v>
      </c>
      <c r="J51" s="78">
        <v>27.344604658490361</v>
      </c>
      <c r="K51" s="24">
        <f t="shared" ref="K51" si="55">((AJ51+AK51)*1.143)</f>
        <v>21.178748220752528</v>
      </c>
      <c r="L51" s="25">
        <f t="shared" si="44"/>
        <v>25.626285347110557</v>
      </c>
      <c r="M51" s="59">
        <v>22</v>
      </c>
      <c r="N51" s="59">
        <v>26.63</v>
      </c>
      <c r="P51" s="1">
        <v>17.250799999999998</v>
      </c>
      <c r="Q51" s="1">
        <v>20.873467999999995</v>
      </c>
      <c r="R51" s="1"/>
      <c r="S51" s="1">
        <f t="shared" si="45"/>
        <v>17.354304799999998</v>
      </c>
      <c r="T51" s="1">
        <f t="shared" si="46"/>
        <v>20.998708807999996</v>
      </c>
      <c r="V51" s="1">
        <f t="shared" si="47"/>
        <v>17.406367714399995</v>
      </c>
      <c r="W51" s="1">
        <f t="shared" si="2"/>
        <v>21.061704934423993</v>
      </c>
      <c r="Y51" s="1">
        <f t="shared" si="0"/>
        <v>17.702275965544793</v>
      </c>
      <c r="Z51" s="1"/>
      <c r="AA51" s="1">
        <f t="shared" si="3"/>
        <v>21.419753918309198</v>
      </c>
      <c r="AB51" s="1">
        <f t="shared" si="48"/>
        <v>17.967810105027961</v>
      </c>
      <c r="AC51" s="1"/>
      <c r="AD51" s="1">
        <f t="shared" si="49"/>
        <v>21.741050227083832</v>
      </c>
      <c r="AE51" s="1">
        <f t="shared" si="50"/>
        <v>18.273262876813437</v>
      </c>
      <c r="AF51" s="1"/>
      <c r="AG51" s="1">
        <f t="shared" si="51"/>
        <v>22.110648080944259</v>
      </c>
      <c r="AI51" s="55">
        <v>22.420197154077478</v>
      </c>
      <c r="AJ51" s="55">
        <v>18.529088557088826</v>
      </c>
      <c r="AL51" s="71">
        <f t="shared" si="52"/>
        <v>22.004719401361875</v>
      </c>
      <c r="AM51" s="71">
        <f t="shared" si="53"/>
        <v>26.625710475647868</v>
      </c>
      <c r="AN51" s="71">
        <f t="shared" si="54"/>
        <v>22.598846825198645</v>
      </c>
      <c r="AO51" s="71">
        <f t="shared" si="7"/>
        <v>27.344604658490361</v>
      </c>
    </row>
    <row r="52" spans="1:41" ht="27.75" customHeight="1" x14ac:dyDescent="0.25">
      <c r="A52" s="37"/>
      <c r="B52" s="37"/>
      <c r="C52" s="37"/>
      <c r="D52" s="37" t="s">
        <v>40</v>
      </c>
      <c r="E52" s="37" t="s">
        <v>42</v>
      </c>
      <c r="F52" s="37" t="s">
        <v>29</v>
      </c>
      <c r="G52" s="37" t="s">
        <v>30</v>
      </c>
      <c r="H52" s="37" t="s">
        <v>31</v>
      </c>
      <c r="I52" s="78">
        <v>0.81837387415012908</v>
      </c>
      <c r="J52" s="78">
        <v>0.99023238772165612</v>
      </c>
      <c r="K52" s="24">
        <f t="shared" si="43"/>
        <v>0.76694772813546208</v>
      </c>
      <c r="L52" s="25">
        <f t="shared" si="44"/>
        <v>0.92800675104390906</v>
      </c>
      <c r="M52" s="59">
        <v>0.8</v>
      </c>
      <c r="N52" s="59">
        <v>0.96</v>
      </c>
      <c r="P52" s="1">
        <v>0.47469999999999996</v>
      </c>
      <c r="Q52" s="1">
        <v>0.57438699999999998</v>
      </c>
      <c r="R52" s="1"/>
      <c r="S52" s="1">
        <f t="shared" si="45"/>
        <v>0.47754819999999998</v>
      </c>
      <c r="T52" s="1">
        <f t="shared" si="46"/>
        <v>0.57783332199999993</v>
      </c>
      <c r="V52" s="1">
        <f t="shared" si="47"/>
        <v>0.4789808445999999</v>
      </c>
      <c r="W52" s="1">
        <f t="shared" si="2"/>
        <v>0.57956682196599985</v>
      </c>
      <c r="Y52" s="1">
        <f t="shared" si="0"/>
        <v>0.48712351895819983</v>
      </c>
      <c r="Z52" s="1">
        <v>0.04</v>
      </c>
      <c r="AA52" s="1">
        <f t="shared" si="3"/>
        <v>0.63781945793942185</v>
      </c>
      <c r="AB52" s="1">
        <f t="shared" si="48"/>
        <v>0.49443037174257276</v>
      </c>
      <c r="AC52" s="1">
        <v>0.04</v>
      </c>
      <c r="AD52" s="1">
        <f t="shared" si="49"/>
        <v>0.64666074980851307</v>
      </c>
      <c r="AE52" s="1">
        <f t="shared" si="50"/>
        <v>0.50283568806219647</v>
      </c>
      <c r="AF52" s="1">
        <v>0.04</v>
      </c>
      <c r="AG52" s="1">
        <f t="shared" si="51"/>
        <v>0.65683118255525774</v>
      </c>
      <c r="AI52" s="55">
        <v>0.7151044191110314</v>
      </c>
      <c r="AJ52" s="55">
        <v>0.59099538769506732</v>
      </c>
      <c r="AK52">
        <v>0.04</v>
      </c>
      <c r="AL52" s="71">
        <f t="shared" si="52"/>
        <v>0.79685868953274508</v>
      </c>
      <c r="AM52" s="71">
        <f t="shared" si="53"/>
        <v>0.96419901433462152</v>
      </c>
      <c r="AN52" s="71">
        <f t="shared" si="54"/>
        <v>0.81837387415012908</v>
      </c>
      <c r="AO52" s="71">
        <f t="shared" si="7"/>
        <v>0.99023238772165612</v>
      </c>
    </row>
    <row r="53" spans="1:41" x14ac:dyDescent="0.25">
      <c r="A53" s="37"/>
      <c r="B53" s="37"/>
      <c r="C53" s="37"/>
      <c r="D53" s="37"/>
      <c r="E53" s="37"/>
      <c r="F53" s="37" t="s">
        <v>39</v>
      </c>
      <c r="G53" s="37" t="s">
        <v>30</v>
      </c>
      <c r="H53" s="37" t="s">
        <v>31</v>
      </c>
      <c r="I53" s="78">
        <v>0.56698154998222838</v>
      </c>
      <c r="J53" s="78">
        <v>0.68604767547849632</v>
      </c>
      <c r="K53" s="24">
        <f t="shared" si="43"/>
        <v>0.53135275378282842</v>
      </c>
      <c r="L53" s="25">
        <f t="shared" si="44"/>
        <v>0.64293683207722241</v>
      </c>
      <c r="M53" s="59">
        <v>0.55000000000000004</v>
      </c>
      <c r="N53" s="59">
        <v>0.67</v>
      </c>
      <c r="P53" s="1">
        <v>0.28280000000000005</v>
      </c>
      <c r="Q53" s="1">
        <v>0.34218800000000005</v>
      </c>
      <c r="R53" s="1"/>
      <c r="S53" s="1">
        <f t="shared" si="45"/>
        <v>0.28449680000000005</v>
      </c>
      <c r="T53" s="1">
        <f t="shared" si="46"/>
        <v>0.34424112800000006</v>
      </c>
      <c r="V53" s="1">
        <f t="shared" si="47"/>
        <v>0.28535029040000004</v>
      </c>
      <c r="W53" s="1">
        <f t="shared" si="2"/>
        <v>0.34527385138400002</v>
      </c>
      <c r="Y53" s="1">
        <f t="shared" si="0"/>
        <v>0.29020124533680003</v>
      </c>
      <c r="Z53" s="1">
        <v>0.04</v>
      </c>
      <c r="AA53" s="1">
        <f t="shared" si="3"/>
        <v>0.39954350685752799</v>
      </c>
      <c r="AB53" s="1">
        <f t="shared" si="48"/>
        <v>0.29455426401685197</v>
      </c>
      <c r="AC53" s="1">
        <v>0.04</v>
      </c>
      <c r="AD53" s="1">
        <f t="shared" si="49"/>
        <v>0.40481065946039085</v>
      </c>
      <c r="AE53" s="1">
        <f t="shared" si="50"/>
        <v>0.29956168650513842</v>
      </c>
      <c r="AF53" s="1">
        <v>0.04</v>
      </c>
      <c r="AG53" s="1">
        <f t="shared" si="51"/>
        <v>0.41086964067121745</v>
      </c>
      <c r="AI53" s="55">
        <v>0.46569941564061451</v>
      </c>
      <c r="AJ53" s="55">
        <v>0.38487555011621033</v>
      </c>
      <c r="AK53">
        <v>0.04</v>
      </c>
      <c r="AL53" s="71">
        <f t="shared" si="52"/>
        <v>0.55207551118035869</v>
      </c>
      <c r="AM53" s="71">
        <f t="shared" si="53"/>
        <v>0.66801136852823395</v>
      </c>
      <c r="AN53" s="71">
        <f t="shared" si="54"/>
        <v>0.56698154998222838</v>
      </c>
      <c r="AO53" s="71">
        <f t="shared" si="7"/>
        <v>0.68604767547849632</v>
      </c>
    </row>
    <row r="54" spans="1:41" x14ac:dyDescent="0.25">
      <c r="A54" s="37"/>
      <c r="B54" s="37"/>
      <c r="C54" s="37"/>
      <c r="D54" s="37"/>
      <c r="E54" s="37"/>
      <c r="F54" s="37" t="s">
        <v>33</v>
      </c>
      <c r="G54" s="37" t="s">
        <v>30</v>
      </c>
      <c r="H54" s="37" t="s">
        <v>31</v>
      </c>
      <c r="I54" s="78">
        <v>22.598846825198645</v>
      </c>
      <c r="J54" s="78">
        <v>27.344604658490361</v>
      </c>
      <c r="K54" s="24">
        <f t="shared" ref="K54" si="56">((AJ54+AK54)*1.143)</f>
        <v>21.178748220752528</v>
      </c>
      <c r="L54" s="25">
        <f t="shared" si="44"/>
        <v>25.626285347110557</v>
      </c>
      <c r="M54" s="59">
        <v>22</v>
      </c>
      <c r="N54" s="59">
        <v>26.63</v>
      </c>
      <c r="P54" s="1">
        <v>17.250799999999998</v>
      </c>
      <c r="Q54" s="1">
        <v>20.873467999999995</v>
      </c>
      <c r="R54" s="1"/>
      <c r="S54" s="1">
        <f t="shared" si="45"/>
        <v>17.354304799999998</v>
      </c>
      <c r="T54" s="1">
        <f t="shared" si="46"/>
        <v>20.998708807999996</v>
      </c>
      <c r="V54" s="1">
        <f t="shared" si="47"/>
        <v>17.406367714399995</v>
      </c>
      <c r="W54" s="1">
        <f t="shared" si="2"/>
        <v>21.061704934423993</v>
      </c>
      <c r="Y54" s="1">
        <f t="shared" si="0"/>
        <v>17.702275965544793</v>
      </c>
      <c r="Z54" s="1"/>
      <c r="AA54" s="1">
        <f t="shared" si="3"/>
        <v>21.419753918309198</v>
      </c>
      <c r="AB54" s="1">
        <f t="shared" si="48"/>
        <v>17.967810105027961</v>
      </c>
      <c r="AC54" s="1"/>
      <c r="AD54" s="1">
        <f t="shared" si="49"/>
        <v>21.741050227083832</v>
      </c>
      <c r="AE54" s="1">
        <f t="shared" si="50"/>
        <v>18.273262876813437</v>
      </c>
      <c r="AF54" s="1"/>
      <c r="AG54" s="1">
        <f t="shared" si="51"/>
        <v>22.110648080944259</v>
      </c>
      <c r="AI54" s="55">
        <v>22.420197154077478</v>
      </c>
      <c r="AJ54" s="55">
        <v>18.529088557088826</v>
      </c>
      <c r="AL54" s="71">
        <f t="shared" si="52"/>
        <v>22.004719401361875</v>
      </c>
      <c r="AM54" s="71">
        <f t="shared" si="53"/>
        <v>26.625710475647868</v>
      </c>
      <c r="AN54" s="71">
        <f t="shared" si="54"/>
        <v>22.598846825198645</v>
      </c>
      <c r="AO54" s="71">
        <f t="shared" si="7"/>
        <v>27.344604658490361</v>
      </c>
    </row>
    <row r="55" spans="1:41" x14ac:dyDescent="0.25">
      <c r="A55" s="37"/>
      <c r="B55" s="37"/>
      <c r="C55" s="37"/>
      <c r="D55" s="37" t="s">
        <v>41</v>
      </c>
      <c r="E55" s="37" t="s">
        <v>44</v>
      </c>
      <c r="F55" s="37" t="s">
        <v>29</v>
      </c>
      <c r="G55" s="37" t="s">
        <v>30</v>
      </c>
      <c r="H55" s="37" t="s">
        <v>31</v>
      </c>
      <c r="I55" s="78">
        <v>0.81837387415012908</v>
      </c>
      <c r="J55" s="78">
        <v>0.99023238772165612</v>
      </c>
      <c r="K55" s="24">
        <f t="shared" si="43"/>
        <v>0.76694772813546208</v>
      </c>
      <c r="L55" s="25">
        <f t="shared" si="44"/>
        <v>0.92800675104390906</v>
      </c>
      <c r="M55" s="59">
        <v>0.8</v>
      </c>
      <c r="N55" s="59">
        <v>0.96</v>
      </c>
      <c r="P55" s="1">
        <v>0.47469999999999996</v>
      </c>
      <c r="Q55" s="1">
        <v>0.57438699999999998</v>
      </c>
      <c r="R55" s="1"/>
      <c r="S55" s="1">
        <f t="shared" si="45"/>
        <v>0.47754819999999998</v>
      </c>
      <c r="T55" s="1">
        <f t="shared" si="46"/>
        <v>0.57783332199999993</v>
      </c>
      <c r="V55" s="1">
        <f t="shared" si="47"/>
        <v>0.4789808445999999</v>
      </c>
      <c r="W55" s="1">
        <f t="shared" si="2"/>
        <v>0.57956682196599985</v>
      </c>
      <c r="Y55" s="1">
        <f t="shared" si="0"/>
        <v>0.48712351895819983</v>
      </c>
      <c r="Z55" s="1">
        <v>0.04</v>
      </c>
      <c r="AA55" s="1">
        <f t="shared" si="3"/>
        <v>0.63781945793942185</v>
      </c>
      <c r="AB55" s="1">
        <f t="shared" si="48"/>
        <v>0.49443037174257276</v>
      </c>
      <c r="AC55" s="1">
        <v>0.04</v>
      </c>
      <c r="AD55" s="1">
        <f t="shared" si="49"/>
        <v>0.64666074980851307</v>
      </c>
      <c r="AE55" s="1">
        <f t="shared" si="50"/>
        <v>0.50283568806219647</v>
      </c>
      <c r="AF55" s="1">
        <v>0.04</v>
      </c>
      <c r="AG55" s="1">
        <f t="shared" si="51"/>
        <v>0.65683118255525774</v>
      </c>
      <c r="AI55" s="55">
        <v>0.7151044191110314</v>
      </c>
      <c r="AJ55" s="55">
        <v>0.59099538769506732</v>
      </c>
      <c r="AK55">
        <v>0.04</v>
      </c>
      <c r="AL55" s="71">
        <f t="shared" si="52"/>
        <v>0.79685868953274508</v>
      </c>
      <c r="AM55" s="71">
        <f t="shared" si="53"/>
        <v>0.96419901433462152</v>
      </c>
      <c r="AN55" s="71">
        <f t="shared" si="54"/>
        <v>0.81837387415012908</v>
      </c>
      <c r="AO55" s="71">
        <f t="shared" si="7"/>
        <v>0.99023238772165612</v>
      </c>
    </row>
    <row r="56" spans="1:41" x14ac:dyDescent="0.25">
      <c r="A56" s="37"/>
      <c r="B56" s="37"/>
      <c r="C56" s="37"/>
      <c r="D56" s="37"/>
      <c r="E56" s="37"/>
      <c r="F56" s="37" t="s">
        <v>39</v>
      </c>
      <c r="G56" s="37" t="s">
        <v>30</v>
      </c>
      <c r="H56" s="37" t="s">
        <v>31</v>
      </c>
      <c r="I56" s="78">
        <v>0.56698154998222838</v>
      </c>
      <c r="J56" s="78">
        <v>0.68604767547849632</v>
      </c>
      <c r="K56" s="24">
        <f t="shared" si="43"/>
        <v>0.53135275378282842</v>
      </c>
      <c r="L56" s="25">
        <f t="shared" si="44"/>
        <v>0.64293683207722241</v>
      </c>
      <c r="M56" s="59">
        <v>0.55000000000000004</v>
      </c>
      <c r="N56" s="59">
        <v>0.67</v>
      </c>
      <c r="P56" s="1">
        <v>0.28280000000000005</v>
      </c>
      <c r="Q56" s="1">
        <v>0.34218800000000005</v>
      </c>
      <c r="R56" s="1"/>
      <c r="S56" s="1">
        <f t="shared" si="45"/>
        <v>0.28449680000000005</v>
      </c>
      <c r="T56" s="1">
        <f t="shared" si="46"/>
        <v>0.34424112800000006</v>
      </c>
      <c r="V56" s="1">
        <f t="shared" si="47"/>
        <v>0.28535029040000004</v>
      </c>
      <c r="W56" s="1">
        <f t="shared" si="2"/>
        <v>0.34527385138400002</v>
      </c>
      <c r="Y56" s="1">
        <f t="shared" si="0"/>
        <v>0.29020124533680003</v>
      </c>
      <c r="Z56" s="1">
        <v>0.04</v>
      </c>
      <c r="AA56" s="1">
        <f t="shared" si="3"/>
        <v>0.39954350685752799</v>
      </c>
      <c r="AB56" s="1">
        <f t="shared" si="48"/>
        <v>0.29455426401685197</v>
      </c>
      <c r="AC56" s="1">
        <v>0.04</v>
      </c>
      <c r="AD56" s="1">
        <f t="shared" si="49"/>
        <v>0.40481065946039085</v>
      </c>
      <c r="AE56" s="1">
        <f t="shared" si="50"/>
        <v>0.29956168650513842</v>
      </c>
      <c r="AF56" s="1">
        <v>0.04</v>
      </c>
      <c r="AG56" s="1">
        <f t="shared" si="51"/>
        <v>0.41086964067121745</v>
      </c>
      <c r="AI56" s="55">
        <v>0.46569941564061451</v>
      </c>
      <c r="AJ56" s="55">
        <v>0.38487555011621033</v>
      </c>
      <c r="AK56">
        <v>0.04</v>
      </c>
      <c r="AL56" s="71">
        <f t="shared" si="52"/>
        <v>0.55207551118035869</v>
      </c>
      <c r="AM56" s="71">
        <f t="shared" si="53"/>
        <v>0.66801136852823395</v>
      </c>
      <c r="AN56" s="71">
        <f t="shared" si="54"/>
        <v>0.56698154998222838</v>
      </c>
      <c r="AO56" s="71">
        <f t="shared" si="7"/>
        <v>0.68604767547849632</v>
      </c>
    </row>
    <row r="57" spans="1:41" x14ac:dyDescent="0.25">
      <c r="A57" s="37"/>
      <c r="B57" s="37"/>
      <c r="C57" s="37"/>
      <c r="D57" s="37"/>
      <c r="E57" s="37"/>
      <c r="F57" s="37" t="s">
        <v>33</v>
      </c>
      <c r="G57" s="37" t="s">
        <v>30</v>
      </c>
      <c r="H57" s="37" t="s">
        <v>31</v>
      </c>
      <c r="I57" s="78">
        <v>22.598846825198645</v>
      </c>
      <c r="J57" s="78">
        <v>27.344604658490361</v>
      </c>
      <c r="K57" s="24">
        <f t="shared" ref="K57" si="57">((AJ57+AK57)*1.143)</f>
        <v>21.178748220752528</v>
      </c>
      <c r="L57" s="25">
        <f t="shared" si="44"/>
        <v>25.626285347110557</v>
      </c>
      <c r="M57" s="59">
        <v>22</v>
      </c>
      <c r="N57" s="59">
        <v>26.63</v>
      </c>
      <c r="P57" s="1">
        <v>17.250799999999998</v>
      </c>
      <c r="Q57" s="1">
        <v>20.873467999999995</v>
      </c>
      <c r="R57" s="1"/>
      <c r="S57" s="1">
        <f t="shared" si="45"/>
        <v>17.354304799999998</v>
      </c>
      <c r="T57" s="1">
        <f t="shared" si="46"/>
        <v>20.998708807999996</v>
      </c>
      <c r="V57" s="1">
        <f t="shared" si="47"/>
        <v>17.406367714399995</v>
      </c>
      <c r="W57" s="1">
        <f t="shared" si="2"/>
        <v>21.061704934423993</v>
      </c>
      <c r="Y57" s="1">
        <f t="shared" si="0"/>
        <v>17.702275965544793</v>
      </c>
      <c r="Z57" s="1"/>
      <c r="AA57" s="1">
        <f t="shared" si="3"/>
        <v>21.419753918309198</v>
      </c>
      <c r="AB57" s="1">
        <f t="shared" si="48"/>
        <v>17.967810105027961</v>
      </c>
      <c r="AC57" s="1"/>
      <c r="AD57" s="1">
        <f t="shared" si="49"/>
        <v>21.741050227083832</v>
      </c>
      <c r="AE57" s="1">
        <f t="shared" si="50"/>
        <v>18.273262876813437</v>
      </c>
      <c r="AF57" s="1"/>
      <c r="AG57" s="1">
        <f t="shared" si="51"/>
        <v>22.110648080944259</v>
      </c>
      <c r="AI57" s="55">
        <v>22.420197154077478</v>
      </c>
      <c r="AJ57" s="55">
        <v>18.529088557088826</v>
      </c>
      <c r="AL57" s="71">
        <f t="shared" si="52"/>
        <v>22.004719401361875</v>
      </c>
      <c r="AM57" s="71">
        <f t="shared" si="53"/>
        <v>26.625710475647868</v>
      </c>
      <c r="AN57" s="71">
        <f t="shared" si="54"/>
        <v>22.598846825198645</v>
      </c>
      <c r="AO57" s="71">
        <f t="shared" si="7"/>
        <v>27.344604658490361</v>
      </c>
    </row>
    <row r="58" spans="1:41" x14ac:dyDescent="0.25">
      <c r="A58" s="44"/>
      <c r="B58" s="44"/>
      <c r="C58" s="44"/>
      <c r="D58" s="44"/>
      <c r="E58" s="44"/>
      <c r="F58" s="44"/>
      <c r="G58" s="44"/>
      <c r="H58" s="44"/>
      <c r="I58" s="78"/>
      <c r="J58" s="78">
        <v>0</v>
      </c>
      <c r="K58" s="44"/>
      <c r="L58" s="16"/>
      <c r="M58" s="59"/>
      <c r="N58" s="59"/>
      <c r="R58" s="1"/>
      <c r="V58" s="1"/>
      <c r="W58" s="1"/>
      <c r="Y58" s="1"/>
      <c r="Z58" s="1"/>
      <c r="AA58" s="1"/>
      <c r="AB58" s="1"/>
      <c r="AC58" s="1"/>
      <c r="AD58" s="1"/>
      <c r="AE58" s="1"/>
      <c r="AF58" s="1"/>
      <c r="AG58" s="1"/>
      <c r="AI58" s="55"/>
      <c r="AO58" s="71">
        <f t="shared" si="7"/>
        <v>0</v>
      </c>
    </row>
    <row r="59" spans="1:41" ht="36" customHeight="1" x14ac:dyDescent="0.25">
      <c r="A59" s="38" t="s">
        <v>52</v>
      </c>
      <c r="B59" s="39"/>
      <c r="C59" s="39"/>
      <c r="D59" s="39"/>
      <c r="E59" s="39"/>
      <c r="F59" s="30"/>
      <c r="G59" s="30"/>
      <c r="H59" s="30"/>
      <c r="I59" s="82"/>
      <c r="J59" s="82"/>
      <c r="K59" s="33"/>
      <c r="L59" s="33"/>
      <c r="M59" s="65"/>
      <c r="N59" s="65"/>
      <c r="R59" s="1"/>
      <c r="V59" s="1"/>
      <c r="W59" s="1"/>
      <c r="Y59" s="1"/>
      <c r="Z59" s="1"/>
      <c r="AA59" s="1"/>
      <c r="AB59" s="1"/>
      <c r="AC59" s="1"/>
      <c r="AD59" s="1"/>
      <c r="AE59" s="1"/>
      <c r="AF59" s="1"/>
      <c r="AG59" s="1"/>
      <c r="AI59" s="55"/>
      <c r="AO59" s="71"/>
    </row>
    <row r="60" spans="1:41" ht="27.75" customHeight="1" x14ac:dyDescent="0.25">
      <c r="A60" s="37"/>
      <c r="B60" s="36" t="s">
        <v>37</v>
      </c>
      <c r="C60" s="36"/>
      <c r="D60" s="37" t="s">
        <v>43</v>
      </c>
      <c r="E60" s="37" t="s">
        <v>46</v>
      </c>
      <c r="F60" s="37" t="s">
        <v>29</v>
      </c>
      <c r="G60" s="37" t="s">
        <v>30</v>
      </c>
      <c r="H60" s="37" t="s">
        <v>31</v>
      </c>
      <c r="I60" s="78">
        <v>0.81959922434311749</v>
      </c>
      <c r="J60" s="78">
        <v>0.99171506145517219</v>
      </c>
      <c r="K60" s="24">
        <f t="shared" ref="K60:K67" si="58">(((AJ60+AK60)+AK60)*1.143)</f>
        <v>0.76809607802341373</v>
      </c>
      <c r="L60" s="25">
        <f t="shared" ref="L60:L68" si="59">K60*1.21</f>
        <v>0.92939625440833062</v>
      </c>
      <c r="M60" s="59">
        <v>0.8</v>
      </c>
      <c r="N60" s="59">
        <v>0.96</v>
      </c>
      <c r="P60" s="1">
        <v>0.47469999999999996</v>
      </c>
      <c r="Q60" s="1">
        <v>0.57438699999999998</v>
      </c>
      <c r="R60" s="1"/>
      <c r="S60" s="1">
        <f t="shared" ref="S60:S68" si="60">SUM(P60*1.006)</f>
        <v>0.47754819999999998</v>
      </c>
      <c r="T60" s="1">
        <f t="shared" ref="T60:T68" si="61">SUM(S60*1.21)</f>
        <v>0.57783332199999993</v>
      </c>
      <c r="V60" s="1">
        <f t="shared" ref="V60:V68" si="62">S60*1.003</f>
        <v>0.4789808445999999</v>
      </c>
      <c r="W60" s="1">
        <f t="shared" si="2"/>
        <v>0.57956682196599985</v>
      </c>
      <c r="Y60" s="1">
        <f t="shared" si="0"/>
        <v>0.48712351895819983</v>
      </c>
      <c r="Z60" s="1">
        <v>0.04</v>
      </c>
      <c r="AA60" s="1">
        <f t="shared" si="3"/>
        <v>0.63781945793942185</v>
      </c>
      <c r="AB60" s="1">
        <f t="shared" ref="AB60:AB68" si="63">Y60*1.017</f>
        <v>0.49540461878048919</v>
      </c>
      <c r="AC60" s="1">
        <v>0.04</v>
      </c>
      <c r="AD60" s="1">
        <f t="shared" ref="AD60:AD68" si="64">(AB60+AC60)*1.21</f>
        <v>0.64783958872439185</v>
      </c>
      <c r="AE60" s="1">
        <f t="shared" ref="AE60:AE68" si="65">AB60*1.017</f>
        <v>0.50382649729975748</v>
      </c>
      <c r="AF60" s="1">
        <v>0.04</v>
      </c>
      <c r="AG60" s="1">
        <f t="shared" ref="AG60:AG68" si="66">(AE60+AF60)*1.21</f>
        <v>0.65803006173270662</v>
      </c>
      <c r="AI60" s="55">
        <v>0.71632008259696456</v>
      </c>
      <c r="AJ60" s="55">
        <v>0.59200006826195417</v>
      </c>
      <c r="AK60">
        <v>0.04</v>
      </c>
      <c r="AL60" s="71">
        <f t="shared" ref="AL60:AL68" si="67">SUM(K60*$AL$3)</f>
        <v>0.79805182506632677</v>
      </c>
      <c r="AM60" s="71">
        <f t="shared" ref="AM60:AM68" si="68">SUM(AL60*1.21)</f>
        <v>0.96564270833025534</v>
      </c>
      <c r="AN60" s="71">
        <f t="shared" ref="AN60:AN68" si="69">SUM(AL60*$AN$3)</f>
        <v>0.81959922434311749</v>
      </c>
      <c r="AO60" s="71">
        <f t="shared" si="7"/>
        <v>0.99171506145517219</v>
      </c>
    </row>
    <row r="61" spans="1:41" x14ac:dyDescent="0.25">
      <c r="A61" s="37"/>
      <c r="B61" s="37"/>
      <c r="C61" s="37"/>
      <c r="D61" s="37"/>
      <c r="E61" s="37"/>
      <c r="F61" s="37" t="s">
        <v>39</v>
      </c>
      <c r="G61" s="37" t="s">
        <v>30</v>
      </c>
      <c r="H61" s="37" t="s">
        <v>31</v>
      </c>
      <c r="I61" s="78">
        <v>0.5677115458418811</v>
      </c>
      <c r="J61" s="78">
        <v>0.68693097046867613</v>
      </c>
      <c r="K61" s="24">
        <f t="shared" si="58"/>
        <v>0.53203687712033154</v>
      </c>
      <c r="L61" s="25">
        <f t="shared" si="59"/>
        <v>0.64376462131560119</v>
      </c>
      <c r="M61" s="59">
        <v>0.55000000000000004</v>
      </c>
      <c r="N61" s="59">
        <v>0.67</v>
      </c>
      <c r="P61" s="1">
        <v>0.28280000000000005</v>
      </c>
      <c r="Q61" s="1">
        <v>0.34218800000000005</v>
      </c>
      <c r="R61" s="1"/>
      <c r="S61" s="1">
        <f t="shared" si="60"/>
        <v>0.28449680000000005</v>
      </c>
      <c r="T61" s="1">
        <f t="shared" si="61"/>
        <v>0.34424112800000006</v>
      </c>
      <c r="V61" s="1">
        <f t="shared" si="62"/>
        <v>0.28535029040000004</v>
      </c>
      <c r="W61" s="1">
        <f t="shared" si="2"/>
        <v>0.34527385138400002</v>
      </c>
      <c r="Y61" s="1">
        <f t="shared" si="0"/>
        <v>0.29020124533680003</v>
      </c>
      <c r="Z61" s="1">
        <v>0.04</v>
      </c>
      <c r="AA61" s="1">
        <f t="shared" si="3"/>
        <v>0.39954350685752799</v>
      </c>
      <c r="AB61" s="1">
        <f t="shared" si="63"/>
        <v>0.29513466650752562</v>
      </c>
      <c r="AC61" s="1">
        <v>0.04</v>
      </c>
      <c r="AD61" s="1">
        <f t="shared" si="64"/>
        <v>0.40551294647410596</v>
      </c>
      <c r="AE61" s="1">
        <f t="shared" si="65"/>
        <v>0.30015195583815352</v>
      </c>
      <c r="AF61" s="1">
        <v>0.04</v>
      </c>
      <c r="AG61" s="1">
        <f t="shared" si="66"/>
        <v>0.41158386656416573</v>
      </c>
      <c r="AI61" s="55">
        <v>0.46642364069606401</v>
      </c>
      <c r="AJ61" s="55">
        <v>0.38547408321988763</v>
      </c>
      <c r="AK61">
        <v>0.04</v>
      </c>
      <c r="AL61" s="71">
        <f t="shared" si="67"/>
        <v>0.55278631532802447</v>
      </c>
      <c r="AM61" s="71">
        <f t="shared" si="68"/>
        <v>0.66887144154690958</v>
      </c>
      <c r="AN61" s="71">
        <f t="shared" si="69"/>
        <v>0.5677115458418811</v>
      </c>
      <c r="AO61" s="71">
        <f t="shared" si="7"/>
        <v>0.68693097046867613</v>
      </c>
    </row>
    <row r="62" spans="1:41" x14ac:dyDescent="0.25">
      <c r="A62" s="37"/>
      <c r="B62" s="37"/>
      <c r="C62" s="37"/>
      <c r="D62" s="37"/>
      <c r="E62" s="37"/>
      <c r="F62" s="37" t="s">
        <v>33</v>
      </c>
      <c r="G62" s="37" t="s">
        <v>30</v>
      </c>
      <c r="H62" s="37" t="s">
        <v>31</v>
      </c>
      <c r="I62" s="78">
        <v>22.643376572637457</v>
      </c>
      <c r="J62" s="78">
        <v>27.398485652891324</v>
      </c>
      <c r="K62" s="24">
        <f t="shared" ref="K62" si="70">((AJ62+AK62)*1.143)</f>
        <v>21.220479744340217</v>
      </c>
      <c r="L62" s="25">
        <f t="shared" si="59"/>
        <v>25.676780490651662</v>
      </c>
      <c r="M62" s="59">
        <v>22.05</v>
      </c>
      <c r="N62" s="59">
        <v>26.68</v>
      </c>
      <c r="P62" s="1">
        <v>17.250799999999998</v>
      </c>
      <c r="Q62" s="1">
        <v>20.873467999999995</v>
      </c>
      <c r="R62" s="1"/>
      <c r="S62" s="1">
        <f t="shared" si="60"/>
        <v>17.354304799999998</v>
      </c>
      <c r="T62" s="1">
        <f t="shared" si="61"/>
        <v>20.998708807999996</v>
      </c>
      <c r="V62" s="1">
        <f t="shared" si="62"/>
        <v>17.406367714399995</v>
      </c>
      <c r="W62" s="1">
        <f t="shared" si="2"/>
        <v>21.061704934423993</v>
      </c>
      <c r="Y62" s="1">
        <f t="shared" si="0"/>
        <v>17.702275965544793</v>
      </c>
      <c r="Z62" s="1"/>
      <c r="AA62" s="1">
        <f t="shared" si="3"/>
        <v>21.419753918309198</v>
      </c>
      <c r="AB62" s="1">
        <f t="shared" si="63"/>
        <v>18.003214656959052</v>
      </c>
      <c r="AC62" s="1"/>
      <c r="AD62" s="1">
        <f t="shared" si="64"/>
        <v>21.783889734920454</v>
      </c>
      <c r="AE62" s="1">
        <f t="shared" si="65"/>
        <v>18.309269306127355</v>
      </c>
      <c r="AF62" s="1"/>
      <c r="AG62" s="1">
        <f t="shared" si="66"/>
        <v>22.154215860414098</v>
      </c>
      <c r="AI62" s="55">
        <v>22.464374882459897</v>
      </c>
      <c r="AJ62" s="55">
        <v>18.56559907641314</v>
      </c>
      <c r="AL62" s="71">
        <f t="shared" si="67"/>
        <v>22.048078454369485</v>
      </c>
      <c r="AM62" s="71">
        <f t="shared" si="68"/>
        <v>26.678174929787076</v>
      </c>
      <c r="AN62" s="71">
        <f t="shared" si="69"/>
        <v>22.643376572637457</v>
      </c>
      <c r="AO62" s="71">
        <f t="shared" si="7"/>
        <v>27.398485652891324</v>
      </c>
    </row>
    <row r="63" spans="1:41" x14ac:dyDescent="0.25">
      <c r="A63" s="37"/>
      <c r="B63" s="37"/>
      <c r="C63" s="37"/>
      <c r="D63" s="37" t="s">
        <v>45</v>
      </c>
      <c r="E63" s="37" t="s">
        <v>48</v>
      </c>
      <c r="F63" s="37" t="s">
        <v>29</v>
      </c>
      <c r="G63" s="37" t="s">
        <v>30</v>
      </c>
      <c r="H63" s="37" t="s">
        <v>31</v>
      </c>
      <c r="I63" s="78">
        <v>0.81959922434311749</v>
      </c>
      <c r="J63" s="78">
        <v>0.99171506145517219</v>
      </c>
      <c r="K63" s="24">
        <f t="shared" si="58"/>
        <v>0.76809607802341373</v>
      </c>
      <c r="L63" s="25">
        <f t="shared" si="59"/>
        <v>0.92939625440833062</v>
      </c>
      <c r="M63" s="59">
        <v>0.8</v>
      </c>
      <c r="N63" s="59">
        <v>0.96</v>
      </c>
      <c r="P63" s="1">
        <v>0.47469999999999996</v>
      </c>
      <c r="Q63" s="1">
        <v>0.57438699999999998</v>
      </c>
      <c r="R63" s="1"/>
      <c r="S63" s="1">
        <f t="shared" si="60"/>
        <v>0.47754819999999998</v>
      </c>
      <c r="T63" s="1">
        <f t="shared" si="61"/>
        <v>0.57783332199999993</v>
      </c>
      <c r="V63" s="1">
        <f t="shared" si="62"/>
        <v>0.4789808445999999</v>
      </c>
      <c r="W63" s="1">
        <f t="shared" si="2"/>
        <v>0.57956682196599985</v>
      </c>
      <c r="Y63" s="1">
        <f t="shared" si="0"/>
        <v>0.48712351895819983</v>
      </c>
      <c r="Z63" s="1">
        <v>0.04</v>
      </c>
      <c r="AA63" s="1">
        <f t="shared" si="3"/>
        <v>0.63781945793942185</v>
      </c>
      <c r="AB63" s="1">
        <f t="shared" si="63"/>
        <v>0.49540461878048919</v>
      </c>
      <c r="AC63" s="1">
        <v>0.04</v>
      </c>
      <c r="AD63" s="1">
        <f t="shared" si="64"/>
        <v>0.64783958872439185</v>
      </c>
      <c r="AE63" s="1">
        <f t="shared" si="65"/>
        <v>0.50382649729975748</v>
      </c>
      <c r="AF63" s="1">
        <v>0.04</v>
      </c>
      <c r="AG63" s="1">
        <f t="shared" si="66"/>
        <v>0.65803006173270662</v>
      </c>
      <c r="AI63" s="55">
        <v>0.71632008259696456</v>
      </c>
      <c r="AJ63" s="55">
        <v>0.59200006826195417</v>
      </c>
      <c r="AK63">
        <v>0.04</v>
      </c>
      <c r="AL63" s="71">
        <f t="shared" si="67"/>
        <v>0.79805182506632677</v>
      </c>
      <c r="AM63" s="71">
        <f t="shared" si="68"/>
        <v>0.96564270833025534</v>
      </c>
      <c r="AN63" s="71">
        <f t="shared" si="69"/>
        <v>0.81959922434311749</v>
      </c>
      <c r="AO63" s="71">
        <f t="shared" si="7"/>
        <v>0.99171506145517219</v>
      </c>
    </row>
    <row r="64" spans="1:41" x14ac:dyDescent="0.25">
      <c r="A64" s="37"/>
      <c r="B64" s="37"/>
      <c r="C64" s="37"/>
      <c r="D64" s="37"/>
      <c r="E64" s="37"/>
      <c r="F64" s="37" t="s">
        <v>39</v>
      </c>
      <c r="G64" s="37" t="s">
        <v>30</v>
      </c>
      <c r="H64" s="37" t="s">
        <v>31</v>
      </c>
      <c r="I64" s="78">
        <v>0.5677115458418811</v>
      </c>
      <c r="J64" s="78">
        <v>0.68693097046867613</v>
      </c>
      <c r="K64" s="24">
        <f t="shared" si="58"/>
        <v>0.53203687712033154</v>
      </c>
      <c r="L64" s="25">
        <f t="shared" si="59"/>
        <v>0.64376462131560119</v>
      </c>
      <c r="M64" s="59">
        <v>0.55000000000000004</v>
      </c>
      <c r="N64" s="59">
        <v>0.67</v>
      </c>
      <c r="P64" s="1">
        <v>0.28280000000000005</v>
      </c>
      <c r="Q64" s="1">
        <v>0.34218800000000005</v>
      </c>
      <c r="R64" s="1"/>
      <c r="S64" s="1">
        <f t="shared" si="60"/>
        <v>0.28449680000000005</v>
      </c>
      <c r="T64" s="1">
        <f t="shared" si="61"/>
        <v>0.34424112800000006</v>
      </c>
      <c r="V64" s="1">
        <f t="shared" si="62"/>
        <v>0.28535029040000004</v>
      </c>
      <c r="W64" s="1">
        <f t="shared" si="2"/>
        <v>0.34527385138400002</v>
      </c>
      <c r="Y64" s="1">
        <f t="shared" si="0"/>
        <v>0.29020124533680003</v>
      </c>
      <c r="Z64" s="1">
        <v>0.04</v>
      </c>
      <c r="AA64" s="1">
        <f t="shared" si="3"/>
        <v>0.39954350685752799</v>
      </c>
      <c r="AB64" s="1">
        <f t="shared" si="63"/>
        <v>0.29513466650752562</v>
      </c>
      <c r="AC64" s="1">
        <v>0.04</v>
      </c>
      <c r="AD64" s="1">
        <f t="shared" si="64"/>
        <v>0.40551294647410596</v>
      </c>
      <c r="AE64" s="1">
        <f t="shared" si="65"/>
        <v>0.30015195583815352</v>
      </c>
      <c r="AF64" s="1">
        <v>0.04</v>
      </c>
      <c r="AG64" s="1">
        <f t="shared" si="66"/>
        <v>0.41158386656416573</v>
      </c>
      <c r="AI64" s="55">
        <v>0.46642364069606401</v>
      </c>
      <c r="AJ64" s="55">
        <v>0.38547408321988763</v>
      </c>
      <c r="AK64">
        <v>0.04</v>
      </c>
      <c r="AL64" s="71">
        <f t="shared" si="67"/>
        <v>0.55278631532802447</v>
      </c>
      <c r="AM64" s="71">
        <f t="shared" si="68"/>
        <v>0.66887144154690958</v>
      </c>
      <c r="AN64" s="71">
        <f t="shared" si="69"/>
        <v>0.5677115458418811</v>
      </c>
      <c r="AO64" s="71">
        <f t="shared" si="7"/>
        <v>0.68693097046867613</v>
      </c>
    </row>
    <row r="65" spans="1:41" x14ac:dyDescent="0.25">
      <c r="A65" s="37"/>
      <c r="B65" s="37"/>
      <c r="C65" s="37"/>
      <c r="D65" s="37" t="s">
        <v>47</v>
      </c>
      <c r="E65" s="37" t="s">
        <v>49</v>
      </c>
      <c r="F65" s="37" t="s">
        <v>33</v>
      </c>
      <c r="G65" s="37" t="s">
        <v>30</v>
      </c>
      <c r="H65" s="37" t="s">
        <v>31</v>
      </c>
      <c r="I65" s="78">
        <v>22.643376572637457</v>
      </c>
      <c r="J65" s="78">
        <v>27.398485652891324</v>
      </c>
      <c r="K65" s="24">
        <f t="shared" ref="K65" si="71">((AJ65+AK65)*1.143)</f>
        <v>21.220479744340217</v>
      </c>
      <c r="L65" s="25">
        <f t="shared" si="59"/>
        <v>25.676780490651662</v>
      </c>
      <c r="M65" s="59">
        <v>22.05</v>
      </c>
      <c r="N65" s="59">
        <v>26.68</v>
      </c>
      <c r="P65" s="1">
        <v>17.250799999999998</v>
      </c>
      <c r="Q65" s="1">
        <v>20.873467999999995</v>
      </c>
      <c r="R65" s="1"/>
      <c r="S65" s="1">
        <f t="shared" si="60"/>
        <v>17.354304799999998</v>
      </c>
      <c r="T65" s="1">
        <f t="shared" si="61"/>
        <v>20.998708807999996</v>
      </c>
      <c r="V65" s="1">
        <f t="shared" si="62"/>
        <v>17.406367714399995</v>
      </c>
      <c r="W65" s="1">
        <f t="shared" si="2"/>
        <v>21.061704934423993</v>
      </c>
      <c r="Y65" s="1">
        <f t="shared" si="0"/>
        <v>17.702275965544793</v>
      </c>
      <c r="Z65" s="1"/>
      <c r="AA65" s="1">
        <f t="shared" si="3"/>
        <v>21.419753918309198</v>
      </c>
      <c r="AB65" s="1">
        <f t="shared" si="63"/>
        <v>18.003214656959052</v>
      </c>
      <c r="AC65" s="1"/>
      <c r="AD65" s="1">
        <f t="shared" si="64"/>
        <v>21.783889734920454</v>
      </c>
      <c r="AE65" s="1">
        <f t="shared" si="65"/>
        <v>18.309269306127355</v>
      </c>
      <c r="AF65" s="1"/>
      <c r="AG65" s="1">
        <f t="shared" si="66"/>
        <v>22.154215860414098</v>
      </c>
      <c r="AI65" s="55">
        <v>22.464374882459897</v>
      </c>
      <c r="AJ65" s="55">
        <v>18.56559907641314</v>
      </c>
      <c r="AL65" s="71">
        <f t="shared" si="67"/>
        <v>22.048078454369485</v>
      </c>
      <c r="AM65" s="71">
        <f t="shared" si="68"/>
        <v>26.678174929787076</v>
      </c>
      <c r="AN65" s="71">
        <f t="shared" si="69"/>
        <v>22.643376572637457</v>
      </c>
      <c r="AO65" s="71">
        <f t="shared" si="7"/>
        <v>27.398485652891324</v>
      </c>
    </row>
    <row r="66" spans="1:41" ht="27.75" customHeight="1" x14ac:dyDescent="0.25">
      <c r="A66" s="37"/>
      <c r="B66" s="37"/>
      <c r="C66" s="37"/>
      <c r="D66" s="37" t="s">
        <v>82</v>
      </c>
      <c r="E66" s="37" t="s">
        <v>81</v>
      </c>
      <c r="F66" s="37" t="s">
        <v>29</v>
      </c>
      <c r="G66" s="37" t="s">
        <v>30</v>
      </c>
      <c r="H66" s="37" t="s">
        <v>31</v>
      </c>
      <c r="I66" s="78">
        <v>1.82</v>
      </c>
      <c r="J66" s="78">
        <v>2.2000000000000002</v>
      </c>
      <c r="K66" s="24">
        <f t="shared" si="58"/>
        <v>0.76809607802341373</v>
      </c>
      <c r="L66" s="25">
        <f t="shared" si="59"/>
        <v>0.92939625440833062</v>
      </c>
      <c r="M66" s="59">
        <v>0.8</v>
      </c>
      <c r="N66" s="59">
        <v>0.96</v>
      </c>
      <c r="P66" s="1">
        <v>0.47469999999999996</v>
      </c>
      <c r="Q66" s="1">
        <v>0.57438699999999998</v>
      </c>
      <c r="R66" s="1"/>
      <c r="S66" s="1">
        <f t="shared" si="60"/>
        <v>0.47754819999999998</v>
      </c>
      <c r="T66" s="1">
        <f t="shared" si="61"/>
        <v>0.57783332199999993</v>
      </c>
      <c r="V66" s="1">
        <f t="shared" si="62"/>
        <v>0.4789808445999999</v>
      </c>
      <c r="W66" s="1">
        <f t="shared" si="2"/>
        <v>0.57956682196599985</v>
      </c>
      <c r="Y66" s="1">
        <f t="shared" si="0"/>
        <v>0.48712351895819983</v>
      </c>
      <c r="Z66" s="1">
        <v>0.04</v>
      </c>
      <c r="AA66" s="1">
        <f t="shared" si="3"/>
        <v>0.63781945793942185</v>
      </c>
      <c r="AB66" s="1">
        <f t="shared" si="63"/>
        <v>0.49540461878048919</v>
      </c>
      <c r="AC66" s="1">
        <v>0.04</v>
      </c>
      <c r="AD66" s="1">
        <f t="shared" si="64"/>
        <v>0.64783958872439185</v>
      </c>
      <c r="AE66" s="1">
        <f t="shared" si="65"/>
        <v>0.50382649729975748</v>
      </c>
      <c r="AF66" s="1">
        <v>0.04</v>
      </c>
      <c r="AG66" s="1">
        <f t="shared" si="66"/>
        <v>0.65803006173270662</v>
      </c>
      <c r="AI66" s="55">
        <v>0.71632008259696456</v>
      </c>
      <c r="AJ66" s="55">
        <v>0.59200006826195417</v>
      </c>
      <c r="AK66" s="55">
        <v>0.04</v>
      </c>
      <c r="AL66" s="71">
        <f t="shared" si="67"/>
        <v>0.79805182506632677</v>
      </c>
      <c r="AM66" s="71">
        <f t="shared" si="68"/>
        <v>0.96564270833025534</v>
      </c>
      <c r="AN66" s="71">
        <f t="shared" si="69"/>
        <v>0.81959922434311749</v>
      </c>
      <c r="AO66" s="71">
        <f t="shared" si="7"/>
        <v>0.99171506145517219</v>
      </c>
    </row>
    <row r="67" spans="1:41" x14ac:dyDescent="0.25">
      <c r="A67" s="37"/>
      <c r="B67" s="37"/>
      <c r="C67" s="37"/>
      <c r="D67" s="37"/>
      <c r="E67" s="37"/>
      <c r="F67" s="37" t="s">
        <v>39</v>
      </c>
      <c r="G67" s="37" t="s">
        <v>30</v>
      </c>
      <c r="H67" s="37" t="s">
        <v>31</v>
      </c>
      <c r="I67" s="78">
        <v>1.57</v>
      </c>
      <c r="J67" s="78">
        <v>1.9</v>
      </c>
      <c r="K67" s="24">
        <f t="shared" si="58"/>
        <v>0.53203687712033154</v>
      </c>
      <c r="L67" s="25">
        <f t="shared" si="59"/>
        <v>0.64376462131560119</v>
      </c>
      <c r="M67" s="59">
        <v>0.55000000000000004</v>
      </c>
      <c r="N67" s="59">
        <v>0.67</v>
      </c>
      <c r="P67" s="1">
        <v>0.28280000000000005</v>
      </c>
      <c r="Q67" s="1">
        <v>0.34218800000000005</v>
      </c>
      <c r="R67" s="1"/>
      <c r="S67" s="1">
        <f t="shared" si="60"/>
        <v>0.28449680000000005</v>
      </c>
      <c r="T67" s="1">
        <f t="shared" si="61"/>
        <v>0.34424112800000006</v>
      </c>
      <c r="V67" s="1">
        <f t="shared" si="62"/>
        <v>0.28535029040000004</v>
      </c>
      <c r="W67" s="1">
        <f t="shared" si="2"/>
        <v>0.34527385138400002</v>
      </c>
      <c r="Y67" s="1">
        <f t="shared" si="0"/>
        <v>0.29020124533680003</v>
      </c>
      <c r="Z67" s="1">
        <v>0.04</v>
      </c>
      <c r="AA67" s="1">
        <f t="shared" si="3"/>
        <v>0.39954350685752799</v>
      </c>
      <c r="AB67" s="1">
        <f t="shared" si="63"/>
        <v>0.29513466650752562</v>
      </c>
      <c r="AC67" s="1">
        <v>0.04</v>
      </c>
      <c r="AD67" s="1">
        <f t="shared" si="64"/>
        <v>0.40551294647410596</v>
      </c>
      <c r="AE67" s="1">
        <f t="shared" si="65"/>
        <v>0.30015195583815352</v>
      </c>
      <c r="AF67" s="1">
        <v>0.04</v>
      </c>
      <c r="AG67" s="1">
        <f t="shared" si="66"/>
        <v>0.41158386656416573</v>
      </c>
      <c r="AI67" s="55">
        <v>0.46642364069606401</v>
      </c>
      <c r="AJ67" s="55">
        <v>0.38547408321988763</v>
      </c>
      <c r="AK67" s="55">
        <v>0.04</v>
      </c>
      <c r="AL67" s="71">
        <f t="shared" si="67"/>
        <v>0.55278631532802447</v>
      </c>
      <c r="AM67" s="71">
        <f t="shared" si="68"/>
        <v>0.66887144154690958</v>
      </c>
      <c r="AN67" s="71">
        <f t="shared" si="69"/>
        <v>0.5677115458418811</v>
      </c>
      <c r="AO67" s="71">
        <f t="shared" si="7"/>
        <v>0.68693097046867613</v>
      </c>
    </row>
    <row r="68" spans="1:41" x14ac:dyDescent="0.25">
      <c r="A68" s="37"/>
      <c r="B68" s="37"/>
      <c r="C68" s="37"/>
      <c r="D68" s="37"/>
      <c r="E68" s="37"/>
      <c r="F68" s="37" t="s">
        <v>33</v>
      </c>
      <c r="G68" s="37" t="s">
        <v>30</v>
      </c>
      <c r="H68" s="37" t="s">
        <v>31</v>
      </c>
      <c r="I68" s="78">
        <v>50.25</v>
      </c>
      <c r="J68" s="78">
        <v>60.8</v>
      </c>
      <c r="K68" s="24">
        <f t="shared" ref="K68" si="72">((AJ68+AK68)*1.143)</f>
        <v>21.220479744340217</v>
      </c>
      <c r="L68" s="25">
        <f t="shared" si="59"/>
        <v>25.676780490651662</v>
      </c>
      <c r="M68" s="59">
        <v>22.05</v>
      </c>
      <c r="N68" s="59">
        <v>26.68</v>
      </c>
      <c r="P68" s="1">
        <v>17.250799999999998</v>
      </c>
      <c r="Q68" s="1">
        <v>20.873467999999995</v>
      </c>
      <c r="R68" s="1"/>
      <c r="S68" s="1">
        <f t="shared" si="60"/>
        <v>17.354304799999998</v>
      </c>
      <c r="T68" s="1">
        <f t="shared" si="61"/>
        <v>20.998708807999996</v>
      </c>
      <c r="V68" s="1">
        <f t="shared" si="62"/>
        <v>17.406367714399995</v>
      </c>
      <c r="W68" s="1">
        <f t="shared" si="2"/>
        <v>21.061704934423993</v>
      </c>
      <c r="Y68" s="1">
        <f t="shared" si="0"/>
        <v>17.702275965544793</v>
      </c>
      <c r="Z68" s="1"/>
      <c r="AA68" s="1">
        <f t="shared" si="3"/>
        <v>21.419753918309198</v>
      </c>
      <c r="AB68" s="1">
        <f t="shared" si="63"/>
        <v>18.003214656959052</v>
      </c>
      <c r="AC68" s="1"/>
      <c r="AD68" s="1">
        <f t="shared" si="64"/>
        <v>21.783889734920454</v>
      </c>
      <c r="AE68" s="1">
        <f t="shared" si="65"/>
        <v>18.309269306127355</v>
      </c>
      <c r="AF68" s="1"/>
      <c r="AG68" s="1">
        <f t="shared" si="66"/>
        <v>22.154215860414098</v>
      </c>
      <c r="AI68" s="55">
        <v>22.464374882459897</v>
      </c>
      <c r="AJ68" s="55">
        <v>18.56559907641314</v>
      </c>
      <c r="AK68" s="55"/>
      <c r="AL68" s="71">
        <f t="shared" si="67"/>
        <v>22.048078454369485</v>
      </c>
      <c r="AM68" s="71">
        <f t="shared" si="68"/>
        <v>26.678174929787076</v>
      </c>
      <c r="AN68" s="71">
        <f t="shared" si="69"/>
        <v>22.643376572637457</v>
      </c>
      <c r="AO68" s="71">
        <f t="shared" si="7"/>
        <v>27.398485652891324</v>
      </c>
    </row>
    <row r="69" spans="1:41" x14ac:dyDescent="0.25">
      <c r="A69" s="37"/>
      <c r="B69" s="37"/>
      <c r="C69" s="37"/>
      <c r="D69" s="37"/>
      <c r="E69" s="37"/>
      <c r="F69" s="37"/>
      <c r="G69" s="37"/>
      <c r="H69" s="37"/>
      <c r="I69" s="78"/>
      <c r="J69" s="78"/>
      <c r="K69" s="37"/>
      <c r="L69" s="14"/>
      <c r="M69" s="59"/>
      <c r="N69" s="59"/>
      <c r="R69" s="1"/>
      <c r="V69" s="1"/>
      <c r="W69" s="1"/>
      <c r="Y69" s="1"/>
      <c r="Z69" s="1"/>
      <c r="AA69" s="1"/>
      <c r="AB69" s="1"/>
      <c r="AC69" s="1"/>
      <c r="AD69" s="1"/>
      <c r="AE69" s="1"/>
      <c r="AF69" s="1"/>
      <c r="AG69" s="1"/>
      <c r="AI69" s="55"/>
      <c r="AJ69" s="55"/>
      <c r="AK69" s="55"/>
      <c r="AL69" s="73"/>
      <c r="AN69" s="73"/>
      <c r="AO69" s="71"/>
    </row>
    <row r="70" spans="1:41" ht="27" customHeight="1" x14ac:dyDescent="0.25">
      <c r="A70" s="37" t="s">
        <v>50</v>
      </c>
      <c r="B70" s="37"/>
      <c r="C70" s="37"/>
      <c r="D70" s="37"/>
      <c r="E70" s="37"/>
      <c r="F70" s="37" t="s">
        <v>51</v>
      </c>
      <c r="G70" s="37"/>
      <c r="H70" s="37"/>
      <c r="I70" s="78"/>
      <c r="J70" s="78"/>
      <c r="K70" s="37"/>
      <c r="L70" s="14"/>
      <c r="M70" s="59"/>
      <c r="N70" s="59"/>
      <c r="R70" s="1"/>
      <c r="V70" s="1"/>
      <c r="W70" s="1"/>
      <c r="Y70" s="1"/>
      <c r="Z70" s="1"/>
      <c r="AA70" s="1"/>
      <c r="AB70" s="1"/>
      <c r="AC70" s="1"/>
      <c r="AD70" s="1"/>
      <c r="AE70" s="1"/>
      <c r="AF70" s="1"/>
      <c r="AG70" s="1"/>
      <c r="AI70" s="67"/>
      <c r="AJ70" s="67"/>
      <c r="AK70" s="67"/>
      <c r="AL70" s="69"/>
      <c r="AN70" s="69"/>
      <c r="AO70" s="71"/>
    </row>
    <row r="71" spans="1:41" ht="17.25" customHeight="1" x14ac:dyDescent="0.25">
      <c r="A71" s="44"/>
      <c r="B71" s="44"/>
      <c r="C71" s="44"/>
      <c r="D71" s="44"/>
      <c r="E71" s="44"/>
      <c r="F71" s="44"/>
      <c r="G71" s="44"/>
      <c r="H71" s="44"/>
      <c r="I71" s="78"/>
      <c r="J71" s="78"/>
      <c r="K71" s="44"/>
      <c r="L71" s="16"/>
      <c r="M71" s="59"/>
      <c r="N71" s="59"/>
      <c r="R71" s="1"/>
      <c r="V71" s="1"/>
      <c r="W71" s="1"/>
      <c r="Y71" s="1"/>
      <c r="Z71" s="1"/>
      <c r="AA71" s="1"/>
      <c r="AB71" s="1"/>
      <c r="AC71" s="1"/>
      <c r="AD71" s="1"/>
      <c r="AE71" s="1"/>
      <c r="AF71" s="1"/>
      <c r="AG71" s="1"/>
      <c r="AI71" s="55"/>
      <c r="AJ71" s="55"/>
      <c r="AK71" s="55"/>
      <c r="AL71" s="73"/>
      <c r="AN71" s="73"/>
      <c r="AO71" s="71"/>
    </row>
    <row r="72" spans="1:41" ht="15" customHeight="1" x14ac:dyDescent="0.25">
      <c r="A72" s="38" t="s">
        <v>53</v>
      </c>
      <c r="B72" s="39"/>
      <c r="C72" s="39"/>
      <c r="D72" s="39"/>
      <c r="E72" s="39"/>
      <c r="F72" s="30"/>
      <c r="G72" s="30"/>
      <c r="H72" s="30"/>
      <c r="I72" s="82"/>
      <c r="J72" s="82"/>
      <c r="K72" s="33"/>
      <c r="L72" s="33"/>
      <c r="M72" s="65"/>
      <c r="N72" s="65"/>
      <c r="R72" s="1"/>
      <c r="V72" s="1"/>
      <c r="W72" s="1"/>
      <c r="Y72" s="1"/>
      <c r="Z72" s="1"/>
      <c r="AA72" s="1"/>
      <c r="AB72" s="1"/>
      <c r="AC72" s="1"/>
      <c r="AD72" s="1"/>
      <c r="AE72" s="1"/>
      <c r="AF72" s="1"/>
      <c r="AG72" s="1"/>
      <c r="AI72" s="55"/>
      <c r="AJ72" s="55"/>
      <c r="AK72" s="55"/>
      <c r="AL72" s="73"/>
      <c r="AN72" s="73"/>
      <c r="AO72" s="71"/>
    </row>
    <row r="73" spans="1:41" ht="27.75" customHeight="1" x14ac:dyDescent="0.25">
      <c r="A73" s="37"/>
      <c r="B73" s="45" t="s">
        <v>54</v>
      </c>
      <c r="C73" s="46"/>
      <c r="D73" s="37"/>
      <c r="E73" s="37" t="s">
        <v>55</v>
      </c>
      <c r="F73" s="37" t="s">
        <v>56</v>
      </c>
      <c r="G73" s="37" t="s">
        <v>56</v>
      </c>
      <c r="H73" s="37" t="s">
        <v>56</v>
      </c>
      <c r="I73" s="78">
        <v>0.17234420107979331</v>
      </c>
      <c r="J73" s="78">
        <v>0.20853648330654989</v>
      </c>
      <c r="K73" s="24">
        <f t="shared" ref="K73:K78" si="73">((AJ73+AK73)*1.143)</f>
        <v>0.16151419009158247</v>
      </c>
      <c r="L73" s="25">
        <f>K73*1.21</f>
        <v>0.19543217001081478</v>
      </c>
      <c r="M73" s="59">
        <v>0.17</v>
      </c>
      <c r="N73" s="59">
        <v>0.2</v>
      </c>
      <c r="P73" s="1">
        <v>0.1313</v>
      </c>
      <c r="Q73" s="1">
        <v>0.15887299999999999</v>
      </c>
      <c r="R73" s="1"/>
      <c r="S73" s="1">
        <f>SUM(P73*1.006)</f>
        <v>0.13208780000000001</v>
      </c>
      <c r="T73" s="1">
        <f>SUM(S73*1.21)</f>
        <v>0.15982623800000001</v>
      </c>
      <c r="V73" s="1">
        <f>S73*1.003</f>
        <v>0.13248406339999999</v>
      </c>
      <c r="W73" s="1">
        <f t="shared" si="2"/>
        <v>0.16030571671399999</v>
      </c>
      <c r="Y73" s="1">
        <f t="shared" ref="Y73:Y78" si="74">V73*1.017</f>
        <v>0.13473629247779997</v>
      </c>
      <c r="Z73" s="1"/>
      <c r="AA73" s="1">
        <f t="shared" si="3"/>
        <v>0.16303091389813795</v>
      </c>
      <c r="AB73" s="1">
        <f t="shared" ref="AB73" si="75">Y73*1.017</f>
        <v>0.13702680944992257</v>
      </c>
      <c r="AC73" s="1"/>
      <c r="AD73" s="1">
        <f t="shared" ref="AD73:AD78" si="76">(AB73+AC73)*1.21</f>
        <v>0.16580243943440631</v>
      </c>
      <c r="AE73" s="1">
        <f t="shared" ref="AE73:AE78" si="77">AB73*1.017</f>
        <v>0.13935626521057123</v>
      </c>
      <c r="AF73" s="1"/>
      <c r="AG73" s="1">
        <f t="shared" ref="AG73:AG78" si="78">(AE73+AF73)*1.21</f>
        <v>0.16862108090479119</v>
      </c>
      <c r="AI73" s="55">
        <v>0.17098177603745826</v>
      </c>
      <c r="AJ73" s="55">
        <v>0.14130725292351923</v>
      </c>
      <c r="AK73" s="55"/>
      <c r="AL73" s="71">
        <f t="shared" ref="AL73:AL78" si="79">SUM(K73*$AL$3)</f>
        <v>0.16781324350515417</v>
      </c>
      <c r="AM73" s="71">
        <f t="shared" ref="AM73:AM78" si="80">SUM(AL73*1.21)</f>
        <v>0.20305402464123654</v>
      </c>
      <c r="AN73" s="71">
        <f>SUM(AL73*$AN$3)</f>
        <v>0.17234420107979331</v>
      </c>
      <c r="AO73" s="71">
        <f t="shared" si="7"/>
        <v>0.20853648330654989</v>
      </c>
    </row>
    <row r="74" spans="1:41" ht="29.25" customHeight="1" x14ac:dyDescent="0.25">
      <c r="A74" s="27"/>
      <c r="B74" s="47" t="s">
        <v>57</v>
      </c>
      <c r="C74" s="48"/>
      <c r="D74" s="48"/>
      <c r="E74" s="48"/>
      <c r="F74" s="48"/>
      <c r="G74" s="48"/>
      <c r="H74" s="49"/>
      <c r="I74" s="83"/>
      <c r="J74" s="83"/>
      <c r="K74" s="24"/>
      <c r="L74" s="14"/>
      <c r="M74" s="66"/>
      <c r="N74" s="66"/>
      <c r="R74" s="1"/>
      <c r="V74" s="1"/>
      <c r="W74" s="1"/>
      <c r="Y74" s="1"/>
      <c r="Z74" s="1"/>
      <c r="AA74" s="1">
        <f t="shared" si="3"/>
        <v>0</v>
      </c>
      <c r="AB74" s="1"/>
      <c r="AC74" s="1"/>
      <c r="AD74" s="1">
        <f t="shared" si="76"/>
        <v>0</v>
      </c>
      <c r="AE74" s="1"/>
      <c r="AF74" s="1"/>
      <c r="AG74" s="1">
        <f t="shared" si="78"/>
        <v>0</v>
      </c>
      <c r="AI74" s="55"/>
      <c r="AJ74" s="55"/>
      <c r="AK74" s="55"/>
      <c r="AL74" s="71"/>
      <c r="AM74" s="71"/>
      <c r="AN74" s="71"/>
      <c r="AO74" s="71"/>
    </row>
    <row r="75" spans="1:41" ht="31.5" customHeight="1" x14ac:dyDescent="0.25">
      <c r="A75" s="27"/>
      <c r="B75" s="45" t="s">
        <v>58</v>
      </c>
      <c r="C75" s="46"/>
      <c r="D75" s="37"/>
      <c r="E75" s="37" t="s">
        <v>59</v>
      </c>
      <c r="F75" s="37" t="s">
        <v>56</v>
      </c>
      <c r="G75" s="37" t="s">
        <v>56</v>
      </c>
      <c r="H75" s="37" t="s">
        <v>56</v>
      </c>
      <c r="I75" s="78">
        <v>0.71589129679298757</v>
      </c>
      <c r="J75" s="78">
        <v>0.8662284691195149</v>
      </c>
      <c r="K75" s="24">
        <f t="shared" si="73"/>
        <v>0.67090509730349634</v>
      </c>
      <c r="L75" s="25">
        <f>K75*1.21</f>
        <v>0.81179516773723059</v>
      </c>
      <c r="M75" s="59">
        <v>0.7</v>
      </c>
      <c r="N75" s="59">
        <v>0.84</v>
      </c>
      <c r="P75" s="1">
        <v>0.5454</v>
      </c>
      <c r="Q75" s="1">
        <v>0.65993400000000002</v>
      </c>
      <c r="R75" s="1"/>
      <c r="S75" s="1">
        <f>SUM(P75*1.006)</f>
        <v>0.54867239999999995</v>
      </c>
      <c r="T75" s="1">
        <f>SUM(S75*1.21)</f>
        <v>0.66389360399999997</v>
      </c>
      <c r="V75" s="1">
        <f>S75*1.003</f>
        <v>0.55031841719999985</v>
      </c>
      <c r="W75" s="1">
        <f t="shared" ref="W75:W78" si="81">V75*1.21</f>
        <v>0.66588528481199982</v>
      </c>
      <c r="Y75" s="1">
        <f t="shared" si="74"/>
        <v>0.55967383029239981</v>
      </c>
      <c r="Z75" s="1"/>
      <c r="AA75" s="1">
        <f t="shared" ref="AA75:AA78" si="82">(Y75+Z75)*1.21</f>
        <v>0.67720533465380373</v>
      </c>
      <c r="AB75" s="1">
        <f t="shared" ref="AB75:AB78" si="83">Y75*1.017</f>
        <v>0.56918828540737054</v>
      </c>
      <c r="AC75" s="1"/>
      <c r="AD75" s="1">
        <f t="shared" si="76"/>
        <v>0.68871782534291837</v>
      </c>
      <c r="AE75" s="1">
        <f t="shared" si="77"/>
        <v>0.57886448625929576</v>
      </c>
      <c r="AF75" s="1"/>
      <c r="AG75" s="1">
        <f t="shared" si="78"/>
        <v>0.7004260283737479</v>
      </c>
      <c r="AI75" s="55">
        <v>0.71023199277098037</v>
      </c>
      <c r="AJ75" s="55">
        <v>0.58696858906692595</v>
      </c>
      <c r="AK75" s="55"/>
      <c r="AL75" s="71">
        <f t="shared" si="79"/>
        <v>0.69707039609833266</v>
      </c>
      <c r="AM75" s="71">
        <f t="shared" si="80"/>
        <v>0.8434551792789825</v>
      </c>
      <c r="AN75" s="71">
        <f>SUM(AL75*$AN$3)</f>
        <v>0.71589129679298757</v>
      </c>
      <c r="AO75" s="71">
        <f t="shared" ref="AO75:AO78" si="84">SUM(AN75*1.21)</f>
        <v>0.8662284691195149</v>
      </c>
    </row>
    <row r="76" spans="1:41" ht="27.75" customHeight="1" x14ac:dyDescent="0.25">
      <c r="A76" s="27"/>
      <c r="B76" s="45" t="s">
        <v>60</v>
      </c>
      <c r="C76" s="46"/>
      <c r="D76" s="37"/>
      <c r="E76" s="37" t="s">
        <v>83</v>
      </c>
      <c r="F76" s="37" t="s">
        <v>56</v>
      </c>
      <c r="G76" s="37" t="s">
        <v>56</v>
      </c>
      <c r="H76" s="37" t="s">
        <v>56</v>
      </c>
      <c r="I76" s="78">
        <v>148.38835712970206</v>
      </c>
      <c r="J76" s="78">
        <v>179.54991212693949</v>
      </c>
      <c r="K76" s="24">
        <f t="shared" si="73"/>
        <v>139.06371766885252</v>
      </c>
      <c r="L76" s="25">
        <f>K76*1.21</f>
        <v>168.26709837931153</v>
      </c>
      <c r="M76" s="59">
        <v>144.49</v>
      </c>
      <c r="N76" s="59">
        <v>174.83</v>
      </c>
      <c r="P76" s="1">
        <v>113.0493</v>
      </c>
      <c r="Q76" s="1">
        <v>136.78965299999999</v>
      </c>
      <c r="R76" s="1"/>
      <c r="S76" s="1">
        <f>SUM(P76*1.006)</f>
        <v>113.7275958</v>
      </c>
      <c r="T76" s="1">
        <f>SUM(S76*1.21)</f>
        <v>137.61039091800001</v>
      </c>
      <c r="V76" s="1">
        <f>S76*1.003</f>
        <v>114.06877858739999</v>
      </c>
      <c r="W76" s="1">
        <f t="shared" si="81"/>
        <v>138.02322209075399</v>
      </c>
      <c r="Y76" s="1">
        <f t="shared" si="74"/>
        <v>116.00794782338578</v>
      </c>
      <c r="Z76" s="1"/>
      <c r="AA76" s="1">
        <f t="shared" si="82"/>
        <v>140.36961686629678</v>
      </c>
      <c r="AB76" s="1">
        <f t="shared" si="83"/>
        <v>117.98008293638333</v>
      </c>
      <c r="AC76" s="1"/>
      <c r="AD76" s="1">
        <f t="shared" si="76"/>
        <v>142.75590035302383</v>
      </c>
      <c r="AE76" s="1">
        <f t="shared" si="77"/>
        <v>119.98574434630183</v>
      </c>
      <c r="AF76" s="1"/>
      <c r="AG76" s="1">
        <f t="shared" si="78"/>
        <v>145.1827506590252</v>
      </c>
      <c r="AI76" s="55">
        <v>147.21530916825157</v>
      </c>
      <c r="AJ76" s="55">
        <v>121.66554476715005</v>
      </c>
      <c r="AK76" s="55"/>
      <c r="AL76" s="71">
        <f t="shared" si="79"/>
        <v>144.48720265793776</v>
      </c>
      <c r="AM76" s="71">
        <f t="shared" si="80"/>
        <v>174.82951521610468</v>
      </c>
      <c r="AN76" s="71">
        <f>SUM(AL76*$AN$3)</f>
        <v>148.38835712970206</v>
      </c>
      <c r="AO76" s="71">
        <f t="shared" si="84"/>
        <v>179.54991212693949</v>
      </c>
    </row>
    <row r="77" spans="1:41" ht="27" customHeight="1" x14ac:dyDescent="0.25">
      <c r="A77" s="27"/>
      <c r="B77" s="45" t="s">
        <v>61</v>
      </c>
      <c r="C77" s="46"/>
      <c r="D77" s="37"/>
      <c r="E77" s="37" t="s">
        <v>62</v>
      </c>
      <c r="F77" s="37"/>
      <c r="G77" s="37" t="s">
        <v>56</v>
      </c>
      <c r="H77" s="37" t="s">
        <v>56</v>
      </c>
      <c r="I77" s="78">
        <v>37.425206126788964</v>
      </c>
      <c r="J77" s="78">
        <v>45.284499413414643</v>
      </c>
      <c r="K77" s="24">
        <f t="shared" si="73"/>
        <v>35.07342758681056</v>
      </c>
      <c r="L77" s="25">
        <f>K77*1.21</f>
        <v>42.438847380040777</v>
      </c>
      <c r="M77" s="59">
        <v>36.44</v>
      </c>
      <c r="N77" s="59">
        <v>44.09</v>
      </c>
      <c r="P77" s="1">
        <v>28.5123</v>
      </c>
      <c r="Q77" s="1">
        <v>34.499882999999997</v>
      </c>
      <c r="R77" s="1"/>
      <c r="S77" s="1">
        <f>SUM(P77*1.006)</f>
        <v>28.683373799999998</v>
      </c>
      <c r="T77" s="1">
        <f>SUM(S77*1.21)</f>
        <v>34.706882297999996</v>
      </c>
      <c r="V77" s="1">
        <f>S77*1.003</f>
        <v>28.769423921399994</v>
      </c>
      <c r="W77" s="1">
        <f t="shared" si="81"/>
        <v>34.811002944893993</v>
      </c>
      <c r="Y77" s="1">
        <f t="shared" si="74"/>
        <v>29.258504128063791</v>
      </c>
      <c r="Z77" s="1"/>
      <c r="AA77" s="1">
        <f t="shared" si="82"/>
        <v>35.402789994957189</v>
      </c>
      <c r="AB77" s="1">
        <f t="shared" si="83"/>
        <v>29.755898698240873</v>
      </c>
      <c r="AC77" s="1"/>
      <c r="AD77" s="1">
        <f t="shared" si="76"/>
        <v>36.004637424871454</v>
      </c>
      <c r="AE77" s="1">
        <f t="shared" si="77"/>
        <v>30.261748976110965</v>
      </c>
      <c r="AF77" s="1"/>
      <c r="AG77" s="1">
        <f t="shared" si="78"/>
        <v>36.616716261094268</v>
      </c>
      <c r="AI77" s="55">
        <v>37.129350288749585</v>
      </c>
      <c r="AJ77" s="55">
        <v>30.68541346177652</v>
      </c>
      <c r="AK77" s="55"/>
      <c r="AL77" s="71">
        <f t="shared" si="79"/>
        <v>36.441291262696168</v>
      </c>
      <c r="AM77" s="71">
        <f t="shared" si="80"/>
        <v>44.093962427862365</v>
      </c>
      <c r="AN77" s="71">
        <f>SUM(AL77*$AN$3)</f>
        <v>37.425206126788964</v>
      </c>
      <c r="AO77" s="71">
        <f t="shared" si="84"/>
        <v>45.284499413414643</v>
      </c>
    </row>
    <row r="78" spans="1:41" ht="15" customHeight="1" x14ac:dyDescent="0.25">
      <c r="A78" s="27"/>
      <c r="B78" s="45" t="s">
        <v>63</v>
      </c>
      <c r="C78" s="46"/>
      <c r="D78" s="37"/>
      <c r="E78" s="37" t="s">
        <v>64</v>
      </c>
      <c r="F78" s="37" t="s">
        <v>56</v>
      </c>
      <c r="G78" s="37" t="s">
        <v>56</v>
      </c>
      <c r="H78" s="37" t="s">
        <v>56</v>
      </c>
      <c r="I78" s="78">
        <v>130.61038992600953</v>
      </c>
      <c r="J78" s="78">
        <v>158.03857181047152</v>
      </c>
      <c r="K78" s="24">
        <f t="shared" si="73"/>
        <v>122.40290775248235</v>
      </c>
      <c r="L78" s="25">
        <f>K78*1.21</f>
        <v>148.10751838050365</v>
      </c>
      <c r="M78" s="59">
        <v>127.18</v>
      </c>
      <c r="N78" s="59">
        <v>153.88</v>
      </c>
      <c r="P78" s="1">
        <v>99.505200000000002</v>
      </c>
      <c r="Q78" s="1">
        <v>120.401292</v>
      </c>
      <c r="R78" s="1"/>
      <c r="S78" s="1">
        <f>SUM(P78*1.006)</f>
        <v>100.10223120000001</v>
      </c>
      <c r="T78" s="1">
        <f>SUM(S78*1.21)</f>
        <v>121.12369975200001</v>
      </c>
      <c r="V78" s="1">
        <f>S78*1.003</f>
        <v>100.4025378936</v>
      </c>
      <c r="W78" s="1">
        <f t="shared" si="81"/>
        <v>121.48707085125599</v>
      </c>
      <c r="Y78" s="1">
        <f t="shared" si="74"/>
        <v>102.1093810377912</v>
      </c>
      <c r="Z78" s="1"/>
      <c r="AA78" s="1">
        <f t="shared" si="82"/>
        <v>123.55235105572734</v>
      </c>
      <c r="AB78" s="1">
        <f t="shared" si="83"/>
        <v>103.84524051543363</v>
      </c>
      <c r="AC78" s="1"/>
      <c r="AD78" s="1">
        <f t="shared" si="76"/>
        <v>125.65274102367469</v>
      </c>
      <c r="AE78" s="1">
        <f t="shared" si="77"/>
        <v>105.61060960419599</v>
      </c>
      <c r="AF78" s="1"/>
      <c r="AG78" s="1">
        <f t="shared" si="78"/>
        <v>127.78883762107714</v>
      </c>
      <c r="AI78" s="55">
        <v>129.57788134777221</v>
      </c>
      <c r="AJ78" s="55">
        <v>107.08915813865472</v>
      </c>
      <c r="AK78" s="55"/>
      <c r="AL78" s="71">
        <f t="shared" si="79"/>
        <v>127.17662115482915</v>
      </c>
      <c r="AM78" s="71">
        <f t="shared" si="80"/>
        <v>153.88371159734328</v>
      </c>
      <c r="AN78" s="71">
        <f>SUM(AL78*$AN$3)</f>
        <v>130.61038992600953</v>
      </c>
      <c r="AO78" s="71">
        <f t="shared" si="84"/>
        <v>158.03857181047152</v>
      </c>
    </row>
    <row r="79" spans="1:41" x14ac:dyDescent="0.25">
      <c r="A79" s="43"/>
      <c r="B79" s="43"/>
      <c r="C79" s="43"/>
      <c r="D79" s="43"/>
      <c r="E79" s="43"/>
      <c r="F79" s="43"/>
      <c r="G79" s="43"/>
      <c r="H79" s="43"/>
      <c r="I79" s="84"/>
      <c r="J79" s="84"/>
      <c r="K79" s="7"/>
      <c r="L79" s="7"/>
      <c r="M79" s="7"/>
      <c r="N79" s="7"/>
    </row>
    <row r="80" spans="1:41" x14ac:dyDescent="0.25">
      <c r="A80" s="43"/>
      <c r="B80" s="43"/>
      <c r="C80" s="43"/>
      <c r="D80" s="43"/>
      <c r="E80" s="43"/>
      <c r="F80" s="43"/>
      <c r="G80" s="43"/>
      <c r="H80" s="43"/>
      <c r="I80" s="84"/>
      <c r="J80" s="84"/>
      <c r="K80" s="7"/>
      <c r="L80" s="7"/>
      <c r="M80" s="7"/>
      <c r="N80" s="7"/>
    </row>
    <row r="81" spans="1:14" x14ac:dyDescent="0.25">
      <c r="A81" s="22" t="s">
        <v>74</v>
      </c>
      <c r="B81" s="44"/>
      <c r="C81" s="44"/>
      <c r="D81" s="44"/>
      <c r="E81" s="44"/>
      <c r="F81" s="43"/>
      <c r="G81" s="43"/>
      <c r="H81" s="43"/>
      <c r="I81" s="84"/>
      <c r="J81" s="84"/>
      <c r="K81" s="7"/>
      <c r="L81" s="7"/>
      <c r="M81" s="7"/>
      <c r="N81" s="7"/>
    </row>
    <row r="82" spans="1:14" x14ac:dyDescent="0.25">
      <c r="A82" s="22" t="s">
        <v>65</v>
      </c>
      <c r="B82" s="44" t="s">
        <v>66</v>
      </c>
      <c r="C82" s="44"/>
      <c r="D82" s="44"/>
      <c r="E82" s="44"/>
      <c r="F82" s="43"/>
      <c r="G82" s="43"/>
      <c r="H82" s="43"/>
      <c r="I82" s="84"/>
      <c r="J82" s="84"/>
      <c r="K82" s="7"/>
      <c r="L82" s="7"/>
      <c r="M82" s="7"/>
      <c r="N82" s="7"/>
    </row>
    <row r="83" spans="1:14" x14ac:dyDescent="0.25">
      <c r="A83" s="3"/>
      <c r="B83" s="43"/>
      <c r="C83" s="43"/>
      <c r="D83" s="43"/>
      <c r="E83" s="43"/>
      <c r="F83" s="43"/>
      <c r="G83" s="43"/>
      <c r="H83" s="43"/>
      <c r="I83" s="84"/>
      <c r="J83" s="84"/>
      <c r="K83" s="7"/>
      <c r="L83" s="7"/>
      <c r="M83" s="7"/>
      <c r="N83" s="7"/>
    </row>
    <row r="84" spans="1:14" x14ac:dyDescent="0.25">
      <c r="A84" s="3"/>
      <c r="B84" s="43"/>
      <c r="C84" s="43"/>
      <c r="D84" s="43"/>
      <c r="E84" s="43"/>
      <c r="F84" s="43"/>
      <c r="G84" s="43"/>
      <c r="H84" s="43"/>
      <c r="I84" s="84"/>
      <c r="J84" s="84"/>
      <c r="K84" s="7"/>
      <c r="L84" s="7"/>
      <c r="M84" s="7"/>
      <c r="N84" s="7"/>
    </row>
    <row r="85" spans="1:14" x14ac:dyDescent="0.25">
      <c r="A85" s="3" t="s">
        <v>67</v>
      </c>
      <c r="B85" s="43"/>
      <c r="C85" s="43"/>
      <c r="D85" s="43"/>
      <c r="E85" s="43"/>
      <c r="F85" s="43"/>
      <c r="G85" s="43"/>
      <c r="H85" s="43"/>
      <c r="I85" s="84"/>
      <c r="J85" s="84"/>
      <c r="K85" s="7"/>
      <c r="L85" s="7"/>
      <c r="M85" s="7"/>
      <c r="N85" s="7"/>
    </row>
    <row r="86" spans="1:14" x14ac:dyDescent="0.25">
      <c r="A86" s="43"/>
      <c r="B86" s="43"/>
      <c r="C86" s="43"/>
      <c r="D86" s="43"/>
      <c r="E86" s="43"/>
      <c r="F86" s="43"/>
      <c r="G86" s="43"/>
      <c r="H86" s="43"/>
      <c r="I86" s="84"/>
      <c r="J86" s="84"/>
      <c r="K86" s="7"/>
      <c r="L86" s="7"/>
      <c r="M86" s="7"/>
      <c r="N86" s="7"/>
    </row>
    <row r="87" spans="1:14" x14ac:dyDescent="0.25">
      <c r="A87" s="43"/>
      <c r="B87" s="43"/>
      <c r="C87" s="43"/>
      <c r="D87" s="43"/>
      <c r="E87" s="43"/>
      <c r="F87" s="43"/>
      <c r="G87" s="43"/>
      <c r="H87" s="43"/>
      <c r="I87" s="84"/>
      <c r="J87" s="84"/>
      <c r="K87" s="7"/>
      <c r="L87" s="7"/>
      <c r="M87" s="7"/>
      <c r="N87" s="7"/>
    </row>
    <row r="88" spans="1:14" x14ac:dyDescent="0.25">
      <c r="A88" s="43"/>
      <c r="B88" s="43"/>
      <c r="C88" s="43"/>
      <c r="D88" s="43"/>
      <c r="E88" s="43"/>
      <c r="F88" s="43"/>
      <c r="G88" s="43"/>
      <c r="H88" s="43"/>
      <c r="I88" s="84"/>
      <c r="J88" s="84"/>
      <c r="K88" s="7"/>
      <c r="L88" s="7"/>
      <c r="M88" s="7"/>
      <c r="N88" s="7"/>
    </row>
    <row r="89" spans="1:14" x14ac:dyDescent="0.25">
      <c r="A89" s="43"/>
      <c r="B89" s="43"/>
      <c r="C89" s="43"/>
      <c r="D89" s="43"/>
      <c r="E89" s="43"/>
      <c r="F89" s="43"/>
      <c r="G89" s="43"/>
      <c r="H89" s="43"/>
      <c r="I89" s="84"/>
      <c r="J89" s="84"/>
      <c r="K89" s="7"/>
      <c r="L89" s="7"/>
      <c r="M89" s="7"/>
      <c r="N89" s="7"/>
    </row>
    <row r="90" spans="1:14" x14ac:dyDescent="0.25">
      <c r="A90" s="2"/>
      <c r="B90" s="2"/>
      <c r="C90" s="2"/>
      <c r="D90" s="2"/>
      <c r="E90" s="2"/>
      <c r="F90" s="2"/>
      <c r="G90" s="2"/>
      <c r="H90" s="2"/>
      <c r="I90" s="85"/>
      <c r="J90" s="85"/>
      <c r="K90" s="8"/>
      <c r="L90" s="8"/>
      <c r="M90" s="8"/>
      <c r="N90" s="8"/>
    </row>
    <row r="91" spans="1:14" x14ac:dyDescent="0.25">
      <c r="A91" s="3"/>
    </row>
    <row r="95" spans="1:14" x14ac:dyDescent="0.25">
      <c r="B95" t="s">
        <v>68</v>
      </c>
    </row>
  </sheetData>
  <mergeCells count="7">
    <mergeCell ref="AN1:AN2"/>
    <mergeCell ref="S1:T1"/>
    <mergeCell ref="V1:W1"/>
    <mergeCell ref="Y1:AA1"/>
    <mergeCell ref="AE1:AG1"/>
    <mergeCell ref="AB1:AD1"/>
    <mergeCell ref="AL1:AL2"/>
  </mergeCells>
  <pageMargins left="0.35433070866141736" right="0.23622047244094491" top="0.39370078740157483" bottom="0.55118110236220474" header="0.19685039370078741" footer="0.31496062992125984"/>
  <pageSetup paperSize="9" scale="88" fitToHeight="2" orientation="portrait" r:id="rId1"/>
  <headerFooter>
    <oddFooter>&amp;C&amp;8Tarieventabel 2019 behorende bij de Verordening op de heffing en invordering van haven- en liggelden Enkhuizen 2019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f41dc4b-c840-427b-9950-30fc1299399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C10E9F7A0F1047BC0586494778FC0D" ma:contentTypeVersion="16" ma:contentTypeDescription="Een nieuw document maken." ma:contentTypeScope="" ma:versionID="73e2e30a088fde77d4e16220e6fea6da">
  <xsd:schema xmlns:xsd="http://www.w3.org/2001/XMLSchema" xmlns:xs="http://www.w3.org/2001/XMLSchema" xmlns:p="http://schemas.microsoft.com/office/2006/metadata/properties" xmlns:ns3="6f41dc4b-c840-427b-9950-30fc1299399a" xmlns:ns4="f836b79b-eed6-4520-9ae5-d59628d266b0" targetNamespace="http://schemas.microsoft.com/office/2006/metadata/properties" ma:root="true" ma:fieldsID="5868812eda929a587154d6c26d5a9cbc" ns3:_="" ns4:_="">
    <xsd:import namespace="6f41dc4b-c840-427b-9950-30fc1299399a"/>
    <xsd:import namespace="f836b79b-eed6-4520-9ae5-d59628d266b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41dc4b-c840-427b-9950-30fc129939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36b79b-eed6-4520-9ae5-d59628d266b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int-hash delen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81CD39-5162-44BC-A2D3-E0E3F77CB3C6}">
  <ds:schemaRefs>
    <ds:schemaRef ds:uri="http://www.w3.org/XML/1998/namespace"/>
    <ds:schemaRef ds:uri="f836b79b-eed6-4520-9ae5-d59628d266b0"/>
    <ds:schemaRef ds:uri="http://purl.org/dc/terms/"/>
    <ds:schemaRef ds:uri="http://schemas.microsoft.com/office/2006/metadata/properties"/>
    <ds:schemaRef ds:uri="6f41dc4b-c840-427b-9950-30fc1299399a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50FF082-C112-4C8A-B8E2-18A2008357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62FA1B-D9B5-4725-BCC8-DD244F1D84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41dc4b-c840-427b-9950-30fc1299399a"/>
    <ds:schemaRef ds:uri="f836b79b-eed6-4520-9ae5-d59628d26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haven</vt:lpstr>
      <vt:lpstr>haven!Afdrukbereik</vt:lpstr>
    </vt:vector>
  </TitlesOfParts>
  <Manager/>
  <Company>Gemeente Enkhuizen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jeso218</dc:creator>
  <cp:keywords/>
  <dc:description/>
  <cp:lastModifiedBy>Ivor Balke</cp:lastModifiedBy>
  <cp:revision/>
  <cp:lastPrinted>2024-12-17T18:54:30Z</cp:lastPrinted>
  <dcterms:created xsi:type="dcterms:W3CDTF">2014-09-10T11:35:25Z</dcterms:created>
  <dcterms:modified xsi:type="dcterms:W3CDTF">2025-03-18T10:39:30Z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a718395-49d7-446a-8106-6756e5d3d588_Enabled">
    <vt:lpwstr>true</vt:lpwstr>
  </property>
  <property fmtid="{D5CDD505-2E9C-101B-9397-08002B2CF9AE}" pid="3" name="MSIP_Label_1a718395-49d7-446a-8106-6756e5d3d588_SetDate">
    <vt:lpwstr>2020-11-12T14:32:37Z</vt:lpwstr>
  </property>
  <property fmtid="{D5CDD505-2E9C-101B-9397-08002B2CF9AE}" pid="4" name="MSIP_Label_1a718395-49d7-446a-8106-6756e5d3d588_Method">
    <vt:lpwstr>Standard</vt:lpwstr>
  </property>
  <property fmtid="{D5CDD505-2E9C-101B-9397-08002B2CF9AE}" pid="5" name="MSIP_Label_1a718395-49d7-446a-8106-6756e5d3d588_Name">
    <vt:lpwstr>1-Basis Niveau</vt:lpwstr>
  </property>
  <property fmtid="{D5CDD505-2E9C-101B-9397-08002B2CF9AE}" pid="6" name="MSIP_Label_1a718395-49d7-446a-8106-6756e5d3d588_SiteId">
    <vt:lpwstr>476a641b-841a-4350-b906-22d459b1bbaf</vt:lpwstr>
  </property>
  <property fmtid="{D5CDD505-2E9C-101B-9397-08002B2CF9AE}" pid="7" name="MSIP_Label_1a718395-49d7-446a-8106-6756e5d3d588_ActionId">
    <vt:lpwstr>7b9ba373-bab6-462f-8bf2-62b5ec0866c4</vt:lpwstr>
  </property>
  <property fmtid="{D5CDD505-2E9C-101B-9397-08002B2CF9AE}" pid="8" name="MSIP_Label_1a718395-49d7-446a-8106-6756e5d3d588_ContentBits">
    <vt:lpwstr>0</vt:lpwstr>
  </property>
  <property fmtid="{D5CDD505-2E9C-101B-9397-08002B2CF9AE}" pid="9" name="ContentTypeId">
    <vt:lpwstr>0x01010021C10E9F7A0F1047BC0586494778FC0D</vt:lpwstr>
  </property>
  <property fmtid="{D5CDD505-2E9C-101B-9397-08002B2CF9AE}" pid="10" name="Order">
    <vt:r8>100</vt:r8>
  </property>
  <property fmtid="{D5CDD505-2E9C-101B-9397-08002B2CF9AE}" pid="11" name="_dlc_DocIdItemGuid">
    <vt:lpwstr>d6b12610-5782-422a-b9c5-70d85a745e22</vt:lpwstr>
  </property>
  <property fmtid="{D5CDD505-2E9C-101B-9397-08002B2CF9AE}" pid="12" name="MediaServiceImageTags">
    <vt:lpwstr/>
  </property>
</Properties>
</file>